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75" windowHeight="10140" tabRatio="814"/>
  </bookViews>
  <sheets>
    <sheet name="PLANILHA SINTÉTICA - Alterada" sheetId="5" r:id="rId1"/>
    <sheet name="CRONOGRAMA - Alterada" sheetId="8" r:id="rId2"/>
    <sheet name="BDI" sheetId="3" r:id="rId3"/>
  </sheets>
  <definedNames>
    <definedName name="_xlnm.Print_Area" localSheetId="0">'PLANILHA SINTÉTICA - Alterada'!$A$5:$J$406</definedName>
    <definedName name="_xlnm.Print_Titles" localSheetId="0">'PLANILHA SINTÉTICA - Alterada'!$8:$9</definedName>
  </definedNames>
  <calcPr calcId="162913"/>
</workbook>
</file>

<file path=xl/calcChain.xml><?xml version="1.0" encoding="utf-8"?>
<calcChain xmlns="http://schemas.openxmlformats.org/spreadsheetml/2006/main">
  <c r="B29" i="8" l="1"/>
  <c r="B27" i="8"/>
  <c r="B25" i="8"/>
  <c r="B5" i="8"/>
  <c r="G390" i="5" l="1"/>
  <c r="A1" i="3" l="1"/>
  <c r="A2" i="3"/>
  <c r="A2" i="8"/>
  <c r="A1" i="8"/>
  <c r="J41" i="8"/>
  <c r="K41" i="8" s="1"/>
  <c r="J39" i="8"/>
  <c r="H39" i="8"/>
  <c r="K37" i="8"/>
  <c r="J35" i="8"/>
  <c r="J43" i="8"/>
  <c r="K43" i="8"/>
  <c r="H17" i="8"/>
  <c r="K17" i="8" s="1"/>
  <c r="D26" i="8"/>
  <c r="I26" i="8" s="1"/>
  <c r="K50" i="8"/>
  <c r="K47" i="8"/>
  <c r="K45" i="8"/>
  <c r="K35" i="8"/>
  <c r="K33" i="8"/>
  <c r="K31" i="8"/>
  <c r="K29" i="8"/>
  <c r="K27" i="8"/>
  <c r="K25" i="8"/>
  <c r="K23" i="8"/>
  <c r="K21" i="8"/>
  <c r="K19" i="8"/>
  <c r="K15" i="8"/>
  <c r="K13" i="8"/>
  <c r="K11" i="8"/>
  <c r="K9" i="8"/>
  <c r="K7" i="8"/>
  <c r="K5" i="8"/>
  <c r="K39" i="8" l="1"/>
  <c r="H26" i="8"/>
  <c r="K26" i="8" l="1"/>
  <c r="H390" i="5" l="1"/>
  <c r="I390" i="5" s="1"/>
  <c r="H392" i="5"/>
  <c r="I392" i="5" s="1"/>
  <c r="I391" i="5" s="1"/>
  <c r="H389" i="5"/>
  <c r="I389" i="5" s="1"/>
  <c r="H388" i="5"/>
  <c r="I388" i="5" s="1"/>
  <c r="H387" i="5"/>
  <c r="I387" i="5" s="1"/>
  <c r="H385" i="5"/>
  <c r="I385" i="5" s="1"/>
  <c r="H384" i="5"/>
  <c r="I384" i="5" s="1"/>
  <c r="H383" i="5"/>
  <c r="I383" i="5" s="1"/>
  <c r="H382" i="5"/>
  <c r="I382" i="5" s="1"/>
  <c r="H381" i="5"/>
  <c r="I381" i="5" s="1"/>
  <c r="H380" i="5"/>
  <c r="I380" i="5" s="1"/>
  <c r="H379" i="5"/>
  <c r="I379" i="5" s="1"/>
  <c r="H378" i="5"/>
  <c r="I378" i="5" s="1"/>
  <c r="H377" i="5"/>
  <c r="I377" i="5" s="1"/>
  <c r="H376" i="5"/>
  <c r="I376" i="5" s="1"/>
  <c r="H374" i="5"/>
  <c r="I374" i="5" s="1"/>
  <c r="H373" i="5"/>
  <c r="I373" i="5" s="1"/>
  <c r="H371" i="5"/>
  <c r="I371" i="5" s="1"/>
  <c r="H370" i="5"/>
  <c r="I370" i="5" s="1"/>
  <c r="H369" i="5"/>
  <c r="I369" i="5" s="1"/>
  <c r="H368" i="5"/>
  <c r="I368" i="5" s="1"/>
  <c r="H367" i="5"/>
  <c r="I367" i="5" s="1"/>
  <c r="H365" i="5"/>
  <c r="I365" i="5" s="1"/>
  <c r="H364" i="5"/>
  <c r="I364" i="5" s="1"/>
  <c r="H363" i="5"/>
  <c r="I363" i="5" s="1"/>
  <c r="H362" i="5"/>
  <c r="I362" i="5" s="1"/>
  <c r="H361" i="5"/>
  <c r="I361" i="5" s="1"/>
  <c r="H360" i="5"/>
  <c r="I360" i="5" s="1"/>
  <c r="H359" i="5"/>
  <c r="I359" i="5" s="1"/>
  <c r="H357" i="5"/>
  <c r="I357" i="5" s="1"/>
  <c r="H356" i="5"/>
  <c r="I356" i="5" s="1"/>
  <c r="H355" i="5"/>
  <c r="I355" i="5" s="1"/>
  <c r="H354" i="5"/>
  <c r="I354" i="5" s="1"/>
  <c r="H353" i="5"/>
  <c r="I353" i="5" s="1"/>
  <c r="H352" i="5"/>
  <c r="I352" i="5" s="1"/>
  <c r="H351" i="5"/>
  <c r="I351" i="5" s="1"/>
  <c r="H350" i="5"/>
  <c r="I350" i="5" s="1"/>
  <c r="H349" i="5"/>
  <c r="I349" i="5" s="1"/>
  <c r="H348" i="5"/>
  <c r="I348" i="5" s="1"/>
  <c r="H347" i="5"/>
  <c r="I347" i="5" s="1"/>
  <c r="H346" i="5"/>
  <c r="I346" i="5" s="1"/>
  <c r="H345" i="5"/>
  <c r="I345" i="5" s="1"/>
  <c r="H344" i="5"/>
  <c r="I344" i="5" s="1"/>
  <c r="H343" i="5"/>
  <c r="I343" i="5" s="1"/>
  <c r="H342" i="5"/>
  <c r="I342" i="5" s="1"/>
  <c r="H339" i="5"/>
  <c r="I339" i="5" s="1"/>
  <c r="H338" i="5"/>
  <c r="I338" i="5" s="1"/>
  <c r="H337" i="5"/>
  <c r="I337" i="5" s="1"/>
  <c r="H336" i="5"/>
  <c r="I336" i="5" s="1"/>
  <c r="H334" i="5"/>
  <c r="I334" i="5" s="1"/>
  <c r="H333" i="5"/>
  <c r="I333" i="5" s="1"/>
  <c r="H332" i="5"/>
  <c r="I332" i="5" s="1"/>
  <c r="H331" i="5"/>
  <c r="I331" i="5" s="1"/>
  <c r="H330" i="5"/>
  <c r="I330" i="5" s="1"/>
  <c r="H329" i="5"/>
  <c r="I329" i="5" s="1"/>
  <c r="H328" i="5"/>
  <c r="I328" i="5" s="1"/>
  <c r="H325" i="5"/>
  <c r="I325" i="5" s="1"/>
  <c r="H324" i="5"/>
  <c r="I324" i="5" s="1"/>
  <c r="H323" i="5"/>
  <c r="I323" i="5" s="1"/>
  <c r="H322" i="5"/>
  <c r="I322" i="5" s="1"/>
  <c r="H321" i="5"/>
  <c r="I321" i="5" s="1"/>
  <c r="H320" i="5"/>
  <c r="I320" i="5" s="1"/>
  <c r="H319" i="5"/>
  <c r="I319" i="5" s="1"/>
  <c r="H318" i="5"/>
  <c r="I318" i="5" s="1"/>
  <c r="H317" i="5"/>
  <c r="I317" i="5" s="1"/>
  <c r="H316" i="5"/>
  <c r="I316" i="5" s="1"/>
  <c r="H315" i="5"/>
  <c r="I315" i="5" s="1"/>
  <c r="H314" i="5"/>
  <c r="I314" i="5" s="1"/>
  <c r="H313" i="5"/>
  <c r="I313" i="5" s="1"/>
  <c r="H312" i="5"/>
  <c r="I312" i="5" s="1"/>
  <c r="H311" i="5"/>
  <c r="I311" i="5" s="1"/>
  <c r="H310" i="5"/>
  <c r="I310" i="5" s="1"/>
  <c r="H309" i="5"/>
  <c r="I309" i="5" s="1"/>
  <c r="H308" i="5"/>
  <c r="I308" i="5" s="1"/>
  <c r="H307" i="5"/>
  <c r="I307" i="5" s="1"/>
  <c r="H306" i="5"/>
  <c r="I306" i="5" s="1"/>
  <c r="H304" i="5"/>
  <c r="I304" i="5" s="1"/>
  <c r="H303" i="5"/>
  <c r="I303" i="5" s="1"/>
  <c r="H302" i="5"/>
  <c r="I302" i="5" s="1"/>
  <c r="H301" i="5"/>
  <c r="I301" i="5" s="1"/>
  <c r="H300" i="5"/>
  <c r="I300" i="5" s="1"/>
  <c r="H299" i="5"/>
  <c r="I299" i="5" s="1"/>
  <c r="H297" i="5"/>
  <c r="I297" i="5" s="1"/>
  <c r="H296" i="5"/>
  <c r="I296" i="5" s="1"/>
  <c r="H295" i="5"/>
  <c r="I295" i="5" s="1"/>
  <c r="H294" i="5"/>
  <c r="I294" i="5" s="1"/>
  <c r="H293" i="5"/>
  <c r="I293" i="5" s="1"/>
  <c r="H292" i="5"/>
  <c r="I292" i="5" s="1"/>
  <c r="H291" i="5"/>
  <c r="I291" i="5" s="1"/>
  <c r="H290" i="5"/>
  <c r="I290" i="5" s="1"/>
  <c r="H289" i="5"/>
  <c r="I289" i="5" s="1"/>
  <c r="H288" i="5"/>
  <c r="I288" i="5" s="1"/>
  <c r="H287" i="5"/>
  <c r="I287" i="5" s="1"/>
  <c r="H286" i="5"/>
  <c r="I286" i="5" s="1"/>
  <c r="H285" i="5"/>
  <c r="I285" i="5" s="1"/>
  <c r="H283" i="5"/>
  <c r="I283" i="5" s="1"/>
  <c r="H282" i="5"/>
  <c r="I282" i="5" s="1"/>
  <c r="H281" i="5"/>
  <c r="I281" i="5" s="1"/>
  <c r="H280" i="5"/>
  <c r="I280" i="5" s="1"/>
  <c r="H279" i="5"/>
  <c r="I279" i="5" s="1"/>
  <c r="H278" i="5"/>
  <c r="I278" i="5" s="1"/>
  <c r="H277" i="5"/>
  <c r="I277" i="5" s="1"/>
  <c r="H276" i="5"/>
  <c r="I276" i="5" s="1"/>
  <c r="H275" i="5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H265" i="5"/>
  <c r="I265" i="5" s="1"/>
  <c r="H264" i="5"/>
  <c r="I264" i="5" s="1"/>
  <c r="H263" i="5"/>
  <c r="I263" i="5" s="1"/>
  <c r="H262" i="5"/>
  <c r="I262" i="5" s="1"/>
  <c r="H261" i="5"/>
  <c r="I261" i="5" s="1"/>
  <c r="H260" i="5"/>
  <c r="I260" i="5" s="1"/>
  <c r="H258" i="5"/>
  <c r="I258" i="5" s="1"/>
  <c r="H257" i="5"/>
  <c r="I257" i="5" s="1"/>
  <c r="H256" i="5"/>
  <c r="I256" i="5" s="1"/>
  <c r="H255" i="5"/>
  <c r="I255" i="5" s="1"/>
  <c r="H254" i="5"/>
  <c r="I254" i="5" s="1"/>
  <c r="H253" i="5"/>
  <c r="I253" i="5" s="1"/>
  <c r="H252" i="5"/>
  <c r="I252" i="5" s="1"/>
  <c r="H251" i="5"/>
  <c r="I251" i="5" s="1"/>
  <c r="H250" i="5"/>
  <c r="I250" i="5" s="1"/>
  <c r="H249" i="5"/>
  <c r="I249" i="5" s="1"/>
  <c r="H248" i="5"/>
  <c r="I248" i="5" s="1"/>
  <c r="H247" i="5"/>
  <c r="I247" i="5" s="1"/>
  <c r="H246" i="5"/>
  <c r="I246" i="5" s="1"/>
  <c r="H245" i="5"/>
  <c r="I245" i="5" s="1"/>
  <c r="H244" i="5"/>
  <c r="I244" i="5" s="1"/>
  <c r="H243" i="5"/>
  <c r="I243" i="5" s="1"/>
  <c r="H242" i="5"/>
  <c r="I242" i="5" s="1"/>
  <c r="H240" i="5"/>
  <c r="I240" i="5" s="1"/>
  <c r="H239" i="5"/>
  <c r="I239" i="5" s="1"/>
  <c r="H238" i="5"/>
  <c r="I238" i="5" s="1"/>
  <c r="H237" i="5"/>
  <c r="I237" i="5" s="1"/>
  <c r="H236" i="5"/>
  <c r="I236" i="5" s="1"/>
  <c r="H235" i="5"/>
  <c r="I235" i="5" s="1"/>
  <c r="H234" i="5"/>
  <c r="I234" i="5" s="1"/>
  <c r="H233" i="5"/>
  <c r="I233" i="5" s="1"/>
  <c r="H232" i="5"/>
  <c r="I232" i="5" s="1"/>
  <c r="H231" i="5"/>
  <c r="I231" i="5" s="1"/>
  <c r="H230" i="5"/>
  <c r="I230" i="5" s="1"/>
  <c r="H229" i="5"/>
  <c r="I229" i="5" s="1"/>
  <c r="H228" i="5"/>
  <c r="I228" i="5" s="1"/>
  <c r="H227" i="5"/>
  <c r="I227" i="5" s="1"/>
  <c r="H226" i="5"/>
  <c r="I226" i="5" s="1"/>
  <c r="H225" i="5"/>
  <c r="I225" i="5" s="1"/>
  <c r="H224" i="5"/>
  <c r="I224" i="5" s="1"/>
  <c r="H223" i="5"/>
  <c r="I223" i="5" s="1"/>
  <c r="H222" i="5"/>
  <c r="I222" i="5" s="1"/>
  <c r="H221" i="5"/>
  <c r="I221" i="5" s="1"/>
  <c r="H220" i="5"/>
  <c r="I220" i="5" s="1"/>
  <c r="H219" i="5"/>
  <c r="I219" i="5" s="1"/>
  <c r="H218" i="5"/>
  <c r="I218" i="5" s="1"/>
  <c r="H217" i="5"/>
  <c r="I217" i="5" s="1"/>
  <c r="H215" i="5"/>
  <c r="I215" i="5" s="1"/>
  <c r="H214" i="5"/>
  <c r="I214" i="5" s="1"/>
  <c r="H213" i="5"/>
  <c r="I213" i="5" s="1"/>
  <c r="H212" i="5"/>
  <c r="I212" i="5" s="1"/>
  <c r="H211" i="5"/>
  <c r="I211" i="5" s="1"/>
  <c r="H210" i="5"/>
  <c r="I210" i="5" s="1"/>
  <c r="H209" i="5"/>
  <c r="I209" i="5" s="1"/>
  <c r="H208" i="5"/>
  <c r="I208" i="5" s="1"/>
  <c r="H207" i="5"/>
  <c r="I207" i="5" s="1"/>
  <c r="H206" i="5"/>
  <c r="I206" i="5" s="1"/>
  <c r="H205" i="5"/>
  <c r="I205" i="5" s="1"/>
  <c r="H203" i="5"/>
  <c r="I203" i="5" s="1"/>
  <c r="H202" i="5"/>
  <c r="I202" i="5" s="1"/>
  <c r="H201" i="5"/>
  <c r="I201" i="5" s="1"/>
  <c r="H200" i="5"/>
  <c r="I200" i="5" s="1"/>
  <c r="H199" i="5"/>
  <c r="I199" i="5" s="1"/>
  <c r="H198" i="5"/>
  <c r="I198" i="5" s="1"/>
  <c r="H197" i="5"/>
  <c r="I197" i="5" s="1"/>
  <c r="H196" i="5"/>
  <c r="I196" i="5" s="1"/>
  <c r="H195" i="5"/>
  <c r="I195" i="5" s="1"/>
  <c r="H194" i="5"/>
  <c r="I194" i="5" s="1"/>
  <c r="H193" i="5"/>
  <c r="I193" i="5" s="1"/>
  <c r="H192" i="5"/>
  <c r="I192" i="5" s="1"/>
  <c r="H191" i="5"/>
  <c r="I191" i="5" s="1"/>
  <c r="H190" i="5"/>
  <c r="I190" i="5" s="1"/>
  <c r="H189" i="5"/>
  <c r="I189" i="5" s="1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H156" i="5"/>
  <c r="I156" i="5" s="1"/>
  <c r="H155" i="5"/>
  <c r="I155" i="5" s="1"/>
  <c r="H154" i="5"/>
  <c r="I154" i="5" s="1"/>
  <c r="H153" i="5"/>
  <c r="I153" i="5" s="1"/>
  <c r="H152" i="5"/>
  <c r="I152" i="5" s="1"/>
  <c r="H150" i="5"/>
  <c r="I150" i="5" s="1"/>
  <c r="H149" i="5"/>
  <c r="I149" i="5" s="1"/>
  <c r="H148" i="5"/>
  <c r="I148" i="5" s="1"/>
  <c r="H147" i="5"/>
  <c r="I147" i="5" s="1"/>
  <c r="H146" i="5"/>
  <c r="I146" i="5" s="1"/>
  <c r="H145" i="5"/>
  <c r="I145" i="5" s="1"/>
  <c r="H144" i="5"/>
  <c r="I144" i="5" s="1"/>
  <c r="H141" i="5"/>
  <c r="I141" i="5" s="1"/>
  <c r="H140" i="5"/>
  <c r="I140" i="5" s="1"/>
  <c r="H139" i="5"/>
  <c r="I139" i="5" s="1"/>
  <c r="H138" i="5"/>
  <c r="I138" i="5" s="1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H130" i="5"/>
  <c r="I130" i="5" s="1"/>
  <c r="H129" i="5"/>
  <c r="I129" i="5" s="1"/>
  <c r="H127" i="5"/>
  <c r="I127" i="5" s="1"/>
  <c r="H126" i="5"/>
  <c r="I126" i="5" s="1"/>
  <c r="H125" i="5"/>
  <c r="I125" i="5" s="1"/>
  <c r="H124" i="5"/>
  <c r="I124" i="5" s="1"/>
  <c r="H123" i="5"/>
  <c r="I123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7" i="5"/>
  <c r="I97" i="5" s="1"/>
  <c r="H96" i="5"/>
  <c r="I96" i="5" s="1"/>
  <c r="H94" i="5"/>
  <c r="I94" i="5" s="1"/>
  <c r="H93" i="5"/>
  <c r="I93" i="5" s="1"/>
  <c r="H92" i="5"/>
  <c r="I92" i="5" s="1"/>
  <c r="H91" i="5"/>
  <c r="I91" i="5" s="1"/>
  <c r="H90" i="5"/>
  <c r="I90" i="5" s="1"/>
  <c r="H88" i="5"/>
  <c r="I88" i="5" s="1"/>
  <c r="H87" i="5"/>
  <c r="I87" i="5" s="1"/>
  <c r="H86" i="5"/>
  <c r="I86" i="5" s="1"/>
  <c r="H85" i="5"/>
  <c r="I85" i="5" s="1"/>
  <c r="H84" i="5"/>
  <c r="I84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5" i="5"/>
  <c r="I25" i="5" s="1"/>
  <c r="H24" i="5"/>
  <c r="I24" i="5" s="1"/>
  <c r="H23" i="5"/>
  <c r="I23" i="5" s="1"/>
  <c r="H22" i="5"/>
  <c r="I22" i="5" s="1"/>
  <c r="H21" i="5"/>
  <c r="I21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I366" i="5" l="1"/>
  <c r="I241" i="5"/>
  <c r="D32" i="8" s="1"/>
  <c r="J32" i="8" s="1"/>
  <c r="K32" i="8" s="1"/>
  <c r="I128" i="5"/>
  <c r="D18" i="8" s="1"/>
  <c r="I259" i="5"/>
  <c r="D34" i="8" s="1"/>
  <c r="J34" i="8" s="1"/>
  <c r="K34" i="8" s="1"/>
  <c r="I358" i="5"/>
  <c r="I386" i="5"/>
  <c r="D46" i="8" s="1"/>
  <c r="J46" i="8" s="1"/>
  <c r="K46" i="8" s="1"/>
  <c r="I372" i="5"/>
  <c r="D42" i="8" s="1"/>
  <c r="H42" i="8" s="1"/>
  <c r="I216" i="5"/>
  <c r="D30" i="8" s="1"/>
  <c r="I106" i="5"/>
  <c r="D14" i="8" s="1"/>
  <c r="I143" i="5"/>
  <c r="I89" i="5"/>
  <c r="I267" i="5"/>
  <c r="I284" i="5"/>
  <c r="I375" i="5"/>
  <c r="D44" i="8" s="1"/>
  <c r="I63" i="5"/>
  <c r="H18" i="8"/>
  <c r="E18" i="8"/>
  <c r="I341" i="5"/>
  <c r="I340" i="5" s="1"/>
  <c r="D40" i="8" s="1"/>
  <c r="I26" i="5"/>
  <c r="I73" i="5"/>
  <c r="I83" i="5"/>
  <c r="I168" i="5"/>
  <c r="I305" i="5"/>
  <c r="I54" i="5"/>
  <c r="I157" i="5"/>
  <c r="D24" i="8" s="1"/>
  <c r="I47" i="5"/>
  <c r="I131" i="5"/>
  <c r="D20" i="8" s="1"/>
  <c r="I35" i="5"/>
  <c r="I10" i="5"/>
  <c r="D6" i="8" s="1"/>
  <c r="I20" i="5"/>
  <c r="I95" i="5"/>
  <c r="I122" i="5"/>
  <c r="D16" i="8" s="1"/>
  <c r="I151" i="5"/>
  <c r="D48" i="8"/>
  <c r="I204" i="5"/>
  <c r="D28" i="8" s="1"/>
  <c r="I335" i="5"/>
  <c r="I98" i="5"/>
  <c r="D12" i="8" s="1"/>
  <c r="I327" i="5"/>
  <c r="D15" i="3"/>
  <c r="J42" i="8" l="1"/>
  <c r="K42" i="8" s="1"/>
  <c r="I266" i="5"/>
  <c r="D36" i="8" s="1"/>
  <c r="H36" i="8" s="1"/>
  <c r="I142" i="5"/>
  <c r="D22" i="8" s="1"/>
  <c r="H22" i="8" s="1"/>
  <c r="I326" i="5"/>
  <c r="I30" i="8"/>
  <c r="H30" i="8"/>
  <c r="K30" i="8" s="1"/>
  <c r="I19" i="5"/>
  <c r="E44" i="8"/>
  <c r="F44" i="8"/>
  <c r="J44" i="8"/>
  <c r="G44" i="8"/>
  <c r="G12" i="8"/>
  <c r="H12" i="8"/>
  <c r="F12" i="8"/>
  <c r="I24" i="8"/>
  <c r="J24" i="8"/>
  <c r="H16" i="8"/>
  <c r="K16" i="8" s="1"/>
  <c r="E6" i="8"/>
  <c r="K6" i="8" s="1"/>
  <c r="J40" i="8"/>
  <c r="I40" i="8"/>
  <c r="H40" i="8"/>
  <c r="H20" i="8"/>
  <c r="G20" i="8"/>
  <c r="I20" i="8"/>
  <c r="I82" i="5"/>
  <c r="H28" i="8"/>
  <c r="I28" i="8"/>
  <c r="J48" i="8"/>
  <c r="K18" i="8"/>
  <c r="H14" i="8"/>
  <c r="K14" i="8" s="1"/>
  <c r="K24" i="8" l="1"/>
  <c r="K12" i="8"/>
  <c r="I22" i="8"/>
  <c r="K22" i="8" s="1"/>
  <c r="J36" i="8"/>
  <c r="I36" i="8"/>
  <c r="K36" i="8" s="1"/>
  <c r="D8" i="8"/>
  <c r="K20" i="8"/>
  <c r="K28" i="8"/>
  <c r="K40" i="8"/>
  <c r="I46" i="5"/>
  <c r="D38" i="8"/>
  <c r="K48" i="8"/>
  <c r="J51" i="8"/>
  <c r="K44" i="8"/>
  <c r="D10" i="8" l="1"/>
  <c r="J396" i="5"/>
  <c r="J394" i="5" s="1"/>
  <c r="I38" i="8"/>
  <c r="I51" i="8" s="1"/>
  <c r="H38" i="8"/>
  <c r="D51" i="8"/>
  <c r="D37" i="8" s="1"/>
  <c r="E8" i="8"/>
  <c r="K8" i="8" l="1"/>
  <c r="E51" i="8"/>
  <c r="D35" i="8"/>
  <c r="D25" i="8"/>
  <c r="D17" i="8"/>
  <c r="D45" i="8"/>
  <c r="D33" i="8"/>
  <c r="D31" i="8"/>
  <c r="D41" i="8"/>
  <c r="D11" i="8"/>
  <c r="D19" i="8"/>
  <c r="D27" i="8"/>
  <c r="D47" i="8"/>
  <c r="D39" i="8"/>
  <c r="D43" i="8"/>
  <c r="D13" i="8"/>
  <c r="D29" i="8"/>
  <c r="D21" i="8"/>
  <c r="D23" i="8"/>
  <c r="D15" i="8"/>
  <c r="D5" i="8"/>
  <c r="K38" i="8"/>
  <c r="H51" i="8"/>
  <c r="J287" i="5"/>
  <c r="J252" i="5"/>
  <c r="J220" i="5"/>
  <c r="J61" i="5"/>
  <c r="J29" i="5"/>
  <c r="J358" i="5"/>
  <c r="J392" i="5"/>
  <c r="J290" i="5"/>
  <c r="J247" i="5"/>
  <c r="J215" i="5"/>
  <c r="J68" i="5"/>
  <c r="J36" i="5"/>
  <c r="J181" i="5"/>
  <c r="J362" i="5"/>
  <c r="J333" i="5"/>
  <c r="J182" i="5"/>
  <c r="J150" i="5"/>
  <c r="J112" i="5"/>
  <c r="J177" i="5"/>
  <c r="J374" i="5"/>
  <c r="J274" i="5"/>
  <c r="J238" i="5"/>
  <c r="J206" i="5"/>
  <c r="J51" i="5"/>
  <c r="J370" i="5"/>
  <c r="J332" i="5"/>
  <c r="J133" i="5"/>
  <c r="J292" i="5"/>
  <c r="J257" i="5"/>
  <c r="J221" i="5"/>
  <c r="J70" i="5"/>
  <c r="J30" i="5"/>
  <c r="J351" i="5"/>
  <c r="J315" i="5"/>
  <c r="J180" i="5"/>
  <c r="J152" i="5"/>
  <c r="J187" i="5"/>
  <c r="J175" i="5"/>
  <c r="J127" i="5"/>
  <c r="J102" i="5"/>
  <c r="J110" i="5"/>
  <c r="J303" i="5"/>
  <c r="J47" i="5"/>
  <c r="J279" i="5"/>
  <c r="J106" i="5"/>
  <c r="J148" i="5"/>
  <c r="J93" i="5"/>
  <c r="J300" i="5"/>
  <c r="J241" i="5"/>
  <c r="J304" i="5"/>
  <c r="J244" i="5"/>
  <c r="J53" i="5"/>
  <c r="J350" i="5"/>
  <c r="J383" i="5"/>
  <c r="J239" i="5"/>
  <c r="J60" i="5"/>
  <c r="J149" i="5"/>
  <c r="J317" i="5"/>
  <c r="J138" i="5"/>
  <c r="J262" i="5"/>
  <c r="J79" i="5"/>
  <c r="J361" i="5"/>
  <c r="J389" i="5"/>
  <c r="J249" i="5"/>
  <c r="J62" i="5"/>
  <c r="J343" i="5"/>
  <c r="J159" i="5"/>
  <c r="J171" i="5"/>
  <c r="J113" i="5"/>
  <c r="J167" i="5"/>
  <c r="J324" i="5"/>
  <c r="J375" i="5"/>
  <c r="J388" i="5"/>
  <c r="J283" i="5"/>
  <c r="J248" i="5"/>
  <c r="J212" i="5"/>
  <c r="J57" i="5"/>
  <c r="J25" i="5"/>
  <c r="J354" i="5"/>
  <c r="J323" i="5"/>
  <c r="J387" i="5"/>
  <c r="J286" i="5"/>
  <c r="J243" i="5"/>
  <c r="J211" i="5"/>
  <c r="J64" i="5"/>
  <c r="J32" i="5"/>
  <c r="J165" i="5"/>
  <c r="J359" i="5"/>
  <c r="J329" i="5"/>
  <c r="J178" i="5"/>
  <c r="J146" i="5"/>
  <c r="J108" i="5"/>
  <c r="J169" i="5"/>
  <c r="J310" i="5"/>
  <c r="J270" i="5"/>
  <c r="J234" i="5"/>
  <c r="J87" i="5"/>
  <c r="J43" i="5"/>
  <c r="J365" i="5"/>
  <c r="J328" i="5"/>
  <c r="J119" i="5"/>
  <c r="J288" i="5"/>
  <c r="J253" i="5"/>
  <c r="J217" i="5"/>
  <c r="J66" i="5"/>
  <c r="J22" i="5"/>
  <c r="J347" i="5"/>
  <c r="J200" i="5"/>
  <c r="J164" i="5"/>
  <c r="J176" i="5"/>
  <c r="J118" i="5"/>
  <c r="J188" i="5"/>
  <c r="J299" i="5"/>
  <c r="J384" i="5"/>
  <c r="J276" i="5"/>
  <c r="J208" i="5"/>
  <c r="J21" i="5"/>
  <c r="J314" i="5"/>
  <c r="J282" i="5"/>
  <c r="J207" i="5"/>
  <c r="J28" i="5"/>
  <c r="J357" i="5"/>
  <c r="J174" i="5"/>
  <c r="J104" i="5"/>
  <c r="J306" i="5"/>
  <c r="J230" i="5"/>
  <c r="J39" i="5"/>
  <c r="J316" i="5"/>
  <c r="J280" i="5"/>
  <c r="J213" i="5"/>
  <c r="J18" i="5"/>
  <c r="J139" i="5"/>
  <c r="J140" i="5"/>
  <c r="J131" i="5"/>
  <c r="J196" i="5"/>
  <c r="J73" i="5"/>
  <c r="J376" i="5"/>
  <c r="J268" i="5"/>
  <c r="J236" i="5"/>
  <c r="J81" i="5"/>
  <c r="J45" i="5"/>
  <c r="J13" i="5"/>
  <c r="J342" i="5"/>
  <c r="J199" i="5"/>
  <c r="J320" i="5"/>
  <c r="J271" i="5"/>
  <c r="J231" i="5"/>
  <c r="J84" i="5"/>
  <c r="J52" i="5"/>
  <c r="J16" i="5"/>
  <c r="J129" i="5"/>
  <c r="J349" i="5"/>
  <c r="J198" i="5"/>
  <c r="J166" i="5"/>
  <c r="J130" i="5"/>
  <c r="J96" i="5"/>
  <c r="J125" i="5"/>
  <c r="J293" i="5"/>
  <c r="J254" i="5"/>
  <c r="J222" i="5"/>
  <c r="J71" i="5"/>
  <c r="J27" i="5"/>
  <c r="J352" i="5"/>
  <c r="J173" i="5"/>
  <c r="J381" i="5"/>
  <c r="J273" i="5"/>
  <c r="J237" i="5"/>
  <c r="J205" i="5"/>
  <c r="J50" i="5"/>
  <c r="J369" i="5"/>
  <c r="J336" i="5"/>
  <c r="J123" i="5"/>
  <c r="J101" i="5"/>
  <c r="J155" i="5"/>
  <c r="J183" i="5"/>
  <c r="J94" i="5"/>
  <c r="J147" i="5"/>
  <c r="J259" i="5"/>
  <c r="J284" i="5"/>
  <c r="J172" i="5"/>
  <c r="J97" i="5"/>
  <c r="J319" i="5"/>
  <c r="J373" i="5"/>
  <c r="J325" i="5"/>
  <c r="J298" i="5"/>
  <c r="J295" i="5"/>
  <c r="J228" i="5"/>
  <c r="J37" i="5"/>
  <c r="J334" i="5"/>
  <c r="J307" i="5"/>
  <c r="J223" i="5"/>
  <c r="J44" i="5"/>
  <c r="J371" i="5"/>
  <c r="J190" i="5"/>
  <c r="J122" i="5"/>
  <c r="J201" i="5"/>
  <c r="J285" i="5"/>
  <c r="J214" i="5"/>
  <c r="J15" i="5"/>
  <c r="J153" i="5"/>
  <c r="J265" i="5"/>
  <c r="J78" i="5"/>
  <c r="J360" i="5"/>
  <c r="J109" i="5"/>
  <c r="J156" i="5"/>
  <c r="J192" i="5"/>
  <c r="J135" i="5"/>
  <c r="J322" i="5"/>
  <c r="J386" i="5"/>
  <c r="J291" i="5"/>
  <c r="J256" i="5"/>
  <c r="J308" i="5"/>
  <c r="J264" i="5"/>
  <c r="J232" i="5"/>
  <c r="J77" i="5"/>
  <c r="J41" i="5"/>
  <c r="J368" i="5"/>
  <c r="J338" i="5"/>
  <c r="J195" i="5"/>
  <c r="J311" i="5"/>
  <c r="J263" i="5"/>
  <c r="J227" i="5"/>
  <c r="J80" i="5"/>
  <c r="J48" i="5"/>
  <c r="J12" i="5"/>
  <c r="J115" i="5"/>
  <c r="J345" i="5"/>
  <c r="J194" i="5"/>
  <c r="J162" i="5"/>
  <c r="J126" i="5"/>
  <c r="J92" i="5"/>
  <c r="J111" i="5"/>
  <c r="J289" i="5"/>
  <c r="J250" i="5"/>
  <c r="J218" i="5"/>
  <c r="J67" i="5"/>
  <c r="J23" i="5"/>
  <c r="J348" i="5"/>
  <c r="J161" i="5"/>
  <c r="J377" i="5"/>
  <c r="J269" i="5"/>
  <c r="J233" i="5"/>
  <c r="J86" i="5"/>
  <c r="J42" i="5"/>
  <c r="J364" i="5"/>
  <c r="J114" i="5"/>
  <c r="J117" i="5"/>
  <c r="J144" i="5"/>
  <c r="J107" i="5"/>
  <c r="J390" i="5"/>
  <c r="J260" i="5"/>
  <c r="J69" i="5"/>
  <c r="J366" i="5"/>
  <c r="J191" i="5"/>
  <c r="J255" i="5"/>
  <c r="J76" i="5"/>
  <c r="J197" i="5"/>
  <c r="J341" i="5"/>
  <c r="J158" i="5"/>
  <c r="J382" i="5"/>
  <c r="J246" i="5"/>
  <c r="J59" i="5"/>
  <c r="J344" i="5"/>
  <c r="J309" i="5"/>
  <c r="J229" i="5"/>
  <c r="J38" i="5"/>
  <c r="J331" i="5"/>
  <c r="J184" i="5"/>
  <c r="J99" i="5"/>
  <c r="J136" i="5"/>
  <c r="J321" i="5"/>
  <c r="J302" i="5"/>
  <c r="J318" i="5"/>
  <c r="J224" i="5"/>
  <c r="J17" i="5"/>
  <c r="J275" i="5"/>
  <c r="J24" i="5"/>
  <c r="J170" i="5"/>
  <c r="J297" i="5"/>
  <c r="J31" i="5"/>
  <c r="J277" i="5"/>
  <c r="J14" i="5"/>
  <c r="J120" i="5"/>
  <c r="J168" i="5"/>
  <c r="J380" i="5"/>
  <c r="J363" i="5"/>
  <c r="J251" i="5"/>
  <c r="J193" i="5"/>
  <c r="J154" i="5"/>
  <c r="J281" i="5"/>
  <c r="J11" i="5"/>
  <c r="J261" i="5"/>
  <c r="J355" i="5"/>
  <c r="J105" i="5"/>
  <c r="J124" i="5"/>
  <c r="J26" i="5"/>
  <c r="J272" i="5"/>
  <c r="J346" i="5"/>
  <c r="J235" i="5"/>
  <c r="J137" i="5"/>
  <c r="J134" i="5"/>
  <c r="J258" i="5"/>
  <c r="J356" i="5"/>
  <c r="J245" i="5"/>
  <c r="J339" i="5"/>
  <c r="J160" i="5"/>
  <c r="J91" i="5"/>
  <c r="J83" i="5"/>
  <c r="J240" i="5"/>
  <c r="J330" i="5"/>
  <c r="J219" i="5"/>
  <c r="J367" i="5"/>
  <c r="J116" i="5"/>
  <c r="J242" i="5"/>
  <c r="J340" i="5"/>
  <c r="J225" i="5"/>
  <c r="J327" i="5"/>
  <c r="J90" i="5"/>
  <c r="J312" i="5"/>
  <c r="J313" i="5"/>
  <c r="J186" i="5"/>
  <c r="J55" i="5"/>
  <c r="J34" i="5"/>
  <c r="J121" i="5"/>
  <c r="J85" i="5"/>
  <c r="J301" i="5"/>
  <c r="J88" i="5"/>
  <c r="J353" i="5"/>
  <c r="J100" i="5"/>
  <c r="J226" i="5"/>
  <c r="J185" i="5"/>
  <c r="J209" i="5"/>
  <c r="J128" i="5"/>
  <c r="J179" i="5"/>
  <c r="J278" i="5"/>
  <c r="J65" i="5"/>
  <c r="J395" i="5"/>
  <c r="J72" i="5"/>
  <c r="J337" i="5"/>
  <c r="J189" i="5"/>
  <c r="J210" i="5"/>
  <c r="J145" i="5"/>
  <c r="J74" i="5"/>
  <c r="J95" i="5"/>
  <c r="J132" i="5"/>
  <c r="J20" i="5"/>
  <c r="J49" i="5"/>
  <c r="J379" i="5"/>
  <c r="J56" i="5"/>
  <c r="J202" i="5"/>
  <c r="J141" i="5"/>
  <c r="J75" i="5"/>
  <c r="J385" i="5"/>
  <c r="J58" i="5"/>
  <c r="J143" i="5"/>
  <c r="J103" i="5"/>
  <c r="J372" i="5"/>
  <c r="J33" i="5"/>
  <c r="J294" i="5"/>
  <c r="J40" i="5"/>
  <c r="J378" i="5"/>
  <c r="J296" i="5"/>
  <c r="J163" i="5"/>
  <c r="J391" i="5"/>
  <c r="J305" i="5"/>
  <c r="J54" i="5"/>
  <c r="J204" i="5"/>
  <c r="J98" i="5"/>
  <c r="J267" i="5"/>
  <c r="J335" i="5"/>
  <c r="J157" i="5"/>
  <c r="J142" i="5"/>
  <c r="J35" i="5"/>
  <c r="J63" i="5"/>
  <c r="J10" i="5"/>
  <c r="J266" i="5"/>
  <c r="J151" i="5"/>
  <c r="J216" i="5"/>
  <c r="J82" i="5"/>
  <c r="J19" i="5"/>
  <c r="J326" i="5"/>
  <c r="J46" i="5"/>
  <c r="D7" i="8"/>
  <c r="G10" i="8"/>
  <c r="G51" i="8" s="1"/>
  <c r="F10" i="8"/>
  <c r="D9" i="8"/>
  <c r="K10" i="8" l="1"/>
  <c r="F51" i="8"/>
  <c r="K51" i="8" s="1"/>
  <c r="D50" i="8"/>
  <c r="J393" i="5"/>
  <c r="E53" i="8"/>
  <c r="F53" i="8" l="1"/>
  <c r="G53" i="8" s="1"/>
  <c r="H53" i="8" s="1"/>
  <c r="I53" i="8" s="1"/>
  <c r="J53" i="8" s="1"/>
</calcChain>
</file>

<file path=xl/sharedStrings.xml><?xml version="1.0" encoding="utf-8"?>
<sst xmlns="http://schemas.openxmlformats.org/spreadsheetml/2006/main" count="1916" uniqueCount="1100">
  <si>
    <t>Obra</t>
  </si>
  <si>
    <t>B.D.I.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</si>
  <si>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</si>
  <si>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</si>
  <si>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</si>
  <si>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</si>
  <si>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</si>
  <si>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</si>
  <si>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</si>
  <si>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</si>
  <si>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</si>
  <si>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</si>
  <si>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</si>
  <si>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</si>
  <si>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</si>
  <si>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1.1 </t>
  </si>
  <si>
    <t xml:space="preserve"> IIO-PLA-015 </t>
  </si>
  <si>
    <t>SETOP</t>
  </si>
  <si>
    <t>FORNECIMENTO E COLOCAÇÃO DE PLACAS DE OBRAS EM CHAPA GALVANIZADA (4,00 X 2,00 M ) SÃO CONFECCIONADAS EM CHAPA GALVANIZADA 26. AS CHAPAS SERÃO AFIXADAS COM REBITES 410 E PARAFUSOS 3/8, EM UMA ESTRUTURA METÁLICA COM VIGA U 2" ENRIJECIDA E METALON 20MMX20MM,334</t>
  </si>
  <si>
    <t>U</t>
  </si>
  <si>
    <t xml:space="preserve"> 98459 </t>
  </si>
  <si>
    <t>SINAPI</t>
  </si>
  <si>
    <t>TAPUME COM TELHA METÁLICA. AF_05/2018</t>
  </si>
  <si>
    <t>m²</t>
  </si>
  <si>
    <t xml:space="preserve"> IIO-LIG-005 </t>
  </si>
  <si>
    <t>LIGAÇÃO DE ÁGUA PROVISÓRIA PARA CANTEIRO,  INCLUSIVE HIDRÔMETRO E CAVALETE PARA MEDIÇÃO DE ÁGUA - ENTRADA PRINCIPAL, EM AÇO GALVANIZADO DN 20MM (1/2") - PADRÃO CONCESSIONÁRIA</t>
  </si>
  <si>
    <t>UN</t>
  </si>
  <si>
    <t xml:space="preserve"> ED-20580 </t>
  </si>
  <si>
    <t>ENTRADA DE ENERGIA AÉREA, TIPO B2, PADRÃO CEMIG, CARGA INSTALADA DE 10,1KW ATÉ 15KW, BIFÁSICO, COM SAÍDA SUBTERRÂNEA, INCLUSIVE POSTE, CAIXA PARA MEDIDOR, DISJUNTOR, BARRAMENTO, ATERRAMENTO E ACESSÓRIOS</t>
  </si>
  <si>
    <t xml:space="preserve"> IIO-BAR-015 </t>
  </si>
  <si>
    <t>BARRACÃO DE OBRA PARA DEPÓSITO E FERRAMENTARIA TIPO-I, ÁREA INTERNA 14,52M2, EM CHAPA DE COMPENSADO RESINADO, INCLUSIVE MOBILIÁRIO (OBRA DE PEQUENO PORTE, EFETIVO ATÉ 30 HOMENS), PADRÃO DER-MG</t>
  </si>
  <si>
    <t xml:space="preserve"> IIO-BAR-040 </t>
  </si>
  <si>
    <t>BARRACÃO DE OBRA PARA REFEITÓRIO TIPO-I, ÁREA INTERNA 18,15M2, EM CHAPA DE COMPENSADO RESINADO (OBRA DE MÉDIO PORTE, EFETIVO DE 30 A 60 HOMENS), PADRÃO DER-MG</t>
  </si>
  <si>
    <t xml:space="preserve"> 93212 </t>
  </si>
  <si>
    <t>EXECUÇÃO DE SANITÁRIO E VESTIÁRIO EM CANTEIRO DE OBRA EM CHAPA DE MADEIRA COMPENSADA, NÃO INCLUSO MOBILIÁRIO. AF_02/2016</t>
  </si>
  <si>
    <t xml:space="preserve"> LOC-OBR-005 </t>
  </si>
  <si>
    <t>LOCAÇÃO DA OBRA (GABARITO)</t>
  </si>
  <si>
    <t xml:space="preserve"> 2 </t>
  </si>
  <si>
    <t>FUNDAÇÕES</t>
  </si>
  <si>
    <t xml:space="preserve"> 2.1 </t>
  </si>
  <si>
    <t>ESTACA ESCAVADA</t>
  </si>
  <si>
    <t xml:space="preserve"> 2.1.1 </t>
  </si>
  <si>
    <t xml:space="preserve"> 100896 </t>
  </si>
  <si>
    <t>ESTACA ESCAVADA MECANICAMENTE, SEM FLUIDO ESTABILIZANTE, COM 25CM DE DIÂMETRO, CONCRETO LANÇADO POR CAMINHÃO BETONEIRA (EXCLUSIVE MOBILIZAÇÃO E DESMOBILIZAÇÃO). AF_01/2020</t>
  </si>
  <si>
    <t>M</t>
  </si>
  <si>
    <t xml:space="preserve"> FUN-TRA-026 </t>
  </si>
  <si>
    <t>MOBILIZAÇÃO E DESMOBILIZAÇÃO DE EQUIPAMENTO PARA BROCA TRADO DMT DE 50,1 A 100 KM</t>
  </si>
  <si>
    <t>VB</t>
  </si>
  <si>
    <t xml:space="preserve"> 96544 </t>
  </si>
  <si>
    <t>ARMAÇÃO DE BLOCO, VIGA BALDRAME OU SAPATA UTILIZANDO AÇO CA-50 DE 6,3 MM - MONTAGEM. AF_06/2017</t>
  </si>
  <si>
    <t>KG</t>
  </si>
  <si>
    <t xml:space="preserve"> 96546 </t>
  </si>
  <si>
    <t>ARMAÇÃO DE BLOCO, VIGA BALDRAME OU SAPATA UTILIZANDO AÇO CA-50 DE 10 MM - MONTAGEM. AF_06/2017</t>
  </si>
  <si>
    <t xml:space="preserve"> 95601 </t>
  </si>
  <si>
    <t>ARRASAMENTO MECANICO DE ESTACA DE CONCRETO ARMADO, DIAMETROS DE ATÉ 40 CM. AF_05/2021</t>
  </si>
  <si>
    <t xml:space="preserve"> 2.2 </t>
  </si>
  <si>
    <t>BLOCOS DE FUNDAÇÃO</t>
  </si>
  <si>
    <t xml:space="preserve"> 2.2.1 </t>
  </si>
  <si>
    <t xml:space="preserve"> 96523 </t>
  </si>
  <si>
    <t>ESCAVAÇÃO MANUAL PARA BLOCO DE COROAMENTO OU SAPATA (INCLUINDO ESCAVAÇÃO PARA COLOCAÇÃO DE FÔRMAS). AF_06/2017</t>
  </si>
  <si>
    <t>m³</t>
  </si>
  <si>
    <t xml:space="preserve"> 96617 </t>
  </si>
  <si>
    <t>LASTRO DE CONCRETO MAGRO, APLICADO EM BLOCOS DE COROAMENTO OU SAPATAS, ESPESSURA DE 3 CM. AF_08/2017</t>
  </si>
  <si>
    <t xml:space="preserve"> 96543 </t>
  </si>
  <si>
    <t>ARMAÇÃO DE BLOCO, VIGA BALDRAME E SAPATA UTILIZANDO AÇO CA-60 DE 5 MM - MONTAGEM. AF_06/2017</t>
  </si>
  <si>
    <t xml:space="preserve"> 96545 </t>
  </si>
  <si>
    <t>ARMAÇÃO DE BLOCO, VIGA BALDRAME OU SAPATA UTILIZANDO AÇO CA-50 DE 8 MM - MONTAGEM. AF_06/2017</t>
  </si>
  <si>
    <t xml:space="preserve"> 96531 </t>
  </si>
  <si>
    <t>FABRICAÇÃO, MONTAGEM E DESMONTAGEM DE FÔRMA PARA BLOCO DE COROAMENTO, EM MADEIRA SERRADA, E=25 MM, 2 UTILIZAÇÕES. AF_06/2017</t>
  </si>
  <si>
    <t xml:space="preserve"> FUN-CON-135 </t>
  </si>
  <si>
    <t>FORNECIMENTO DE CONCRETO ESTRUTURAL, USINADO BOMBEADO, COM FCK 25 MPA, INCLUSIVE LANÇAMENTO, ADENSAMENTO E ACABAMENTO (FUNDAÇÃO)</t>
  </si>
  <si>
    <t xml:space="preserve"> TER-REA-005 </t>
  </si>
  <si>
    <t>REATERRO MANUAL DE VALA</t>
  </si>
  <si>
    <t xml:space="preserve"> 2.3 </t>
  </si>
  <si>
    <t>VIGAS BALDRAMES</t>
  </si>
  <si>
    <t xml:space="preserve"> 2.3.1 </t>
  </si>
  <si>
    <t xml:space="preserve"> 96527 </t>
  </si>
  <si>
    <t>ESCAVAÇÃO MANUAL DE VALA PARA VIGA BALDRAME (INCLUINDO ESCAVAÇÃO PARA COLOCAÇÃO DE FÔRMAS). AF_06/2017</t>
  </si>
  <si>
    <t xml:space="preserve"> 96619 </t>
  </si>
  <si>
    <t>LASTRO DE CONCRETO MAGRO, APLICADO EM BLOCOS DE COROAMENTO OU SAPATAS, ESPESSURA DE 5 CM. AF_08/2017</t>
  </si>
  <si>
    <t xml:space="preserve"> 96547 </t>
  </si>
  <si>
    <t>ARMAÇÃO DE BLOCO, VIGA BALDRAME OU SAPATA UTILIZANDO AÇO CA-50 DE 12,5 MM - MONTAGEM. AF_06/2017</t>
  </si>
  <si>
    <t xml:space="preserve"> 96548 </t>
  </si>
  <si>
    <t>ARMAÇÃO DE BLOCO, VIGA BALDRAME OU SAPATA UTILIZANDO AÇO CA-50 DE 16 MM - MONTAGEM. AF_06/2017</t>
  </si>
  <si>
    <t xml:space="preserve"> 96533 </t>
  </si>
  <si>
    <t>FABRICAÇÃO, MONTAGEM E DESMONTAGEM DE FÔRMA PARA VIGA BALDRAME, EM MADEIRA SERRADA, E=25 MM, 2 UTILIZAÇÕES. AF_06/2017</t>
  </si>
  <si>
    <t xml:space="preserve"> 94319 </t>
  </si>
  <si>
    <t>ATERRO MANUAL DE VALAS COM SOLO ARGILO-ARENOSO E COMPACTAÇÃO MECANIZADA. AF_05/2016</t>
  </si>
  <si>
    <t xml:space="preserve"> 3 </t>
  </si>
  <si>
    <t>SUPERESTRUTURA</t>
  </si>
  <si>
    <t xml:space="preserve"> 3.1 </t>
  </si>
  <si>
    <t>ESTRUTURA DE PILARES</t>
  </si>
  <si>
    <t xml:space="preserve"> 3.1.1 </t>
  </si>
  <si>
    <t xml:space="preserve"> ED-8398 </t>
  </si>
  <si>
    <t>FORMA E DESFORMA DE COMPENSADO PLASTIFICADO, ESP. 12MM, REAPROVEITAMENTO (3X), EXCLUSIVE ESCORAMENTO</t>
  </si>
  <si>
    <t xml:space="preserve"> 92775 </t>
  </si>
  <si>
    <t>ARMAÇÃO DE PILAR OU VIGA DE UMA ESTRUTURA CONVENCIONAL DE CONCRETO ARMADO EM UMA EDIFICAÇÃO TÉRREA OU SOBRADO UTILIZANDO AÇO CA-60 DE 5,0 MM - MONTAGEM. AF_12/2015</t>
  </si>
  <si>
    <t xml:space="preserve"> 92778 </t>
  </si>
  <si>
    <t>ARMAÇÃO DE PILAR OU VIGA DE UMA ESTRUTURA CONVENCIONAL DE CONCRETO ARMADO EM UMA EDIFICAÇÃO TÉRREA OU SOBRADO UTILIZANDO AÇO CA-50 DE 10,0 MM - MONTAGEM. AF_12/2015</t>
  </si>
  <si>
    <t xml:space="preserve"> 92779 </t>
  </si>
  <si>
    <t>ARMAÇÃO DE PILAR OU VIGA DE UMA ESTRUTURA CONVENCIONAL DE CONCRETO ARMADO EM UMA EDIFICAÇÃO TÉRREA OU SOBRADO UTILIZANDO AÇO CA-50 DE 12,5 MM - MONTAGEM. AF_12/2015</t>
  </si>
  <si>
    <t xml:space="preserve"> 92780 </t>
  </si>
  <si>
    <t>ARMAÇÃO DE PILAR OU VIGA DE UMA ESTRUTURA CONVENCIONAL DE CONCRETO ARMADO EM UMA EDIFICAÇÃO TÉRREA OU SOBRADO UTILIZANDO AÇO CA-50 DE 16,0 MM - MONTAGEM. AF_12/2015</t>
  </si>
  <si>
    <t xml:space="preserve"> EST-CON-115 </t>
  </si>
  <si>
    <t>FORNECIMENTO DE CONCRETO ESTRUTURAL, USINADO BOMBEADO, COM FCK 25 MPA, INCLUSIVE LANÇAMENTO, ADENSAMENTO E ACABAMENTO</t>
  </si>
  <si>
    <t xml:space="preserve"> 3.2 </t>
  </si>
  <si>
    <t>ESTRUTURA DE VIGAS</t>
  </si>
  <si>
    <t xml:space="preserve"> 3.2.1 </t>
  </si>
  <si>
    <t xml:space="preserve"> 92463 </t>
  </si>
  <si>
    <t>MONTAGEM E DESMONTAGEM DE FÔRMA DE VIGA, ESCORAMENTO COM GARFO DE MADEIRA, PÉ-DIREITO SIMPLES, EM CHAPA DE MADEIRA RESINADA, 8 UTILIZAÇÕES. AF_09/2020</t>
  </si>
  <si>
    <t xml:space="preserve"> 92776 </t>
  </si>
  <si>
    <t>ARMAÇÃO DE PILAR OU VIGA DE UMA ESTRUTURA CONVENCIONAL DE CONCRETO ARMADO EM UMA EDIFICAÇÃO TÉRREA OU SOBRADO UTILIZANDO AÇO CA-50 DE 6,3 MM - MONTAGEM. AF_12/2015</t>
  </si>
  <si>
    <t xml:space="preserve"> 92777 </t>
  </si>
  <si>
    <t>ARMAÇÃO DE PILAR OU VIGA DE UMA ESTRUTURA CONVENCIONAL DE CONCRETO ARMADO EM UMA EDIFICAÇÃO TÉRREA OU SOBRADO UTILIZANDO AÇO CA-50 DE 8,0 MM - MONTAGEM. AF_12/2015</t>
  </si>
  <si>
    <t xml:space="preserve"> 3.3 </t>
  </si>
  <si>
    <t>ESTRUTURA DE LAJES</t>
  </si>
  <si>
    <t xml:space="preserve"> 3.3.1 </t>
  </si>
  <si>
    <t xml:space="preserve"> 06.12.45 </t>
  </si>
  <si>
    <t>SUDECAP</t>
  </si>
  <si>
    <t>SOBRECARGA 300KGF/M², TRELIÇA TR12, VÃO ATÉ 5 METROS, INCLUSIVE CAPEAMENTO E=4CM. ESPESSURA TOTAL DA LAJE=16CM</t>
  </si>
  <si>
    <t xml:space="preserve"> 101792 </t>
  </si>
  <si>
    <t>ESCORAMENTO DE FÔRMAS DE LAJE EM MADEIRA NÃO APARELHADA, PÉ-DIREITO SIMPLES, INCLUSO TRAVAMENTO, 4 UTILIZAÇÕES. AF_09/2020</t>
  </si>
  <si>
    <t xml:space="preserve"> 92783 </t>
  </si>
  <si>
    <t>ARMAÇÃO DE LAJE DE UMA ESTRUTURA CONVENCIONAL DE CONCRETO ARMADO EM UMA EDIFICAÇÃO TÉRREA OU SOBRADO UTILIZANDO AÇO CA-60 DE 4,2 MM - MONTAGEM. AF_12/2015</t>
  </si>
  <si>
    <t xml:space="preserve"> 92768 </t>
  </si>
  <si>
    <t>ARMAÇÃO DE LAJE DE UMA ESTRUTURA CONVENCIONAL DE CONCRETO ARMADO EM UM EDIFÍCIO DE MÚLTIPLOS PAVIMENTOS UTILIZANDO AÇO CA-60 DE 5,0 MM - MONTAGEM. AF_12/2015</t>
  </si>
  <si>
    <t xml:space="preserve"> 92785 </t>
  </si>
  <si>
    <t>ARMAÇÃO DE LAJE DE UMA ESTRUTURA CONVENCIONAL DE CONCRETO ARMADO EM UMA EDIFICAÇÃO TÉRREA OU SOBRADO UTILIZANDO AÇO CA-50 DE 6,3 MM - MONTAGEM. AF_12/2015</t>
  </si>
  <si>
    <t xml:space="preserve"> 92786 </t>
  </si>
  <si>
    <t>ARMAÇÃO DE LAJE DE UMA ESTRUTURA CONVENCIONAL DE CONCRETO ARMADO EM UMA EDIFICAÇÃO TÉRREA OU SOBRADO UTILIZANDO AÇO CA-50 DE 8,0 MM - MONTAGEM. AF_12/2015</t>
  </si>
  <si>
    <t xml:space="preserve"> 92771 </t>
  </si>
  <si>
    <t>ARMAÇÃO DE LAJE DE UMA ESTRUTURA CONVENCIONAL DE CONCRETO ARMADO EM UM EDIFÍCIO DE MÚLTIPLOS PAVIMENTOS UTILIZANDO AÇO CA-50 DE 10,0 MM - MONTAGEM. AF_12/2015</t>
  </si>
  <si>
    <t xml:space="preserve"> 3.4 </t>
  </si>
  <si>
    <t>ESTRUTURA DE ESCADA</t>
  </si>
  <si>
    <t xml:space="preserve"> 3.4.1 </t>
  </si>
  <si>
    <t xml:space="preserve"> 101971 </t>
  </si>
  <si>
    <t>FABRICAÇÃO DE FÔRMA PARA ESCADAS, COM 2 LANCES EM "U" E LAJE PLANA, EM CHAPA DE MADEIRA COMPENSADA RESINADA, E= 17 MM. AF_11/2020</t>
  </si>
  <si>
    <t xml:space="preserve"> 95943 </t>
  </si>
  <si>
    <t>ARMAÇÃO DE ESCADA, DE UMA ESTRUTURA CONVENCIONAL DE CONCRETO ARMADO UTILIZANDO AÇO CA-60 DE 5,0 MM - MONTAGEM. AF_11/2020</t>
  </si>
  <si>
    <t xml:space="preserve"> 95944 </t>
  </si>
  <si>
    <t>ARMAÇÃO DE ESCADA, DE UMA ESTRUTURA CONVENCIONAL DE CONCRETO ARMADO UTILIZANDO AÇO CA-50 DE 6,3 MM - MONTAGEM. AF_11/2020</t>
  </si>
  <si>
    <t xml:space="preserve"> 95945 </t>
  </si>
  <si>
    <t>ARMAÇÃO DE ESCADA, DE UMA ESTRUTURA CONVENCIONAL DE CONCRETO ARMADO UTILIZANDO AÇO CA-50 DE 8,0 MM - MONTAGEM. AF_11/2020</t>
  </si>
  <si>
    <t xml:space="preserve"> 95946 </t>
  </si>
  <si>
    <t>ARMAÇÃO DE ESCADA, DE UMA ESTRUTURA CONVENCIONAL DE CONCRETO ARMADO UTILIZANDO AÇO CA-50 DE 10,0 MM - MONTAGEM. AF_11/2020</t>
  </si>
  <si>
    <t xml:space="preserve"> 95947 </t>
  </si>
  <si>
    <t>ARMAÇÃO DE ESCADA, DE UMA ESTRUTURA CONVENCIONAL DE CONCRETO ARMADO UTILIZANDO AÇO CA-50 DE 12,5 MM - MONTAGEM. AF_11/2020</t>
  </si>
  <si>
    <t xml:space="preserve"> 3.5 </t>
  </si>
  <si>
    <t>MURO E RAMPAS EXTERNAS</t>
  </si>
  <si>
    <t xml:space="preserve"> 3.5.1 </t>
  </si>
  <si>
    <t>FUNDAÇÃO</t>
  </si>
  <si>
    <t xml:space="preserve"> 3.5.1.1 </t>
  </si>
  <si>
    <t xml:space="preserve"> 101173 </t>
  </si>
  <si>
    <t>ESTACA BROCA DE CONCRETO, DIÂMETRO DE 20CM, ESCAVAÇÃO MANUAL COM TRADO CONCHA, COM ARMADURA DE ARRANQUE. AF_05/2020</t>
  </si>
  <si>
    <t xml:space="preserve"> 101174 </t>
  </si>
  <si>
    <t>ESTACA BROCA DE CONCRETO, DIÂMETRO DE 25CM, ESCAVAÇÃO MANUAL COM TRADO CONCHA, COM ARMADURA DE ARRANQUE. AF_05/2020</t>
  </si>
  <si>
    <t>REATERRO MANUAL DE VALAS COM SOLO ARGILO-ARENOSO E COMPACTAÇÃO MECANIZADA. AF_05/2016</t>
  </si>
  <si>
    <t xml:space="preserve"> 3.5.2 </t>
  </si>
  <si>
    <t>VIGAS BALDRAME</t>
  </si>
  <si>
    <t xml:space="preserve"> 3.5.2.1 </t>
  </si>
  <si>
    <t xml:space="preserve"> 96542 </t>
  </si>
  <si>
    <t>FABRICAÇÃO, MONTAGEM E DESMONTAGEM DE FÔRMA PARA VIGA BALDRAME, EM CHAPA DE MADEIRA COMPENSADA RESINADA, E=17 MM, 4 UTILIZAÇÕES. AF_06/2017</t>
  </si>
  <si>
    <t xml:space="preserve"> 3.5.3 </t>
  </si>
  <si>
    <t>ALVENARIA</t>
  </si>
  <si>
    <t xml:space="preserve"> 3.5.3.1 </t>
  </si>
  <si>
    <t xml:space="preserve"> 87473 </t>
  </si>
  <si>
    <t>ALVENARIA DE VEDAÇÃO DE BLOCOS CERÂMICOS FURADOS NA VERTICAL DE 14X19X39CM (ESPESSURA 14CM) DE PAREDES COM ÁREA LÍQUIDA MENOR QUE 6M² SEM VÃOS E ARGAMASSA DE ASSENTAMENTO COM PREPARO EM BETONEIRA. AF_06/2014</t>
  </si>
  <si>
    <t xml:space="preserve"> 93205 </t>
  </si>
  <si>
    <t>CINTA DE AMARRAÇÃO DE ALVENARIA MOLDADA IN LOCO COM UTILIZAÇÃO DE BLOCOS CANALETA. AF_03/2016</t>
  </si>
  <si>
    <t xml:space="preserve"> 4 </t>
  </si>
  <si>
    <t>ALVENARIAS DE VEDAÇÃO</t>
  </si>
  <si>
    <t xml:space="preserve"> 4.1 </t>
  </si>
  <si>
    <t xml:space="preserve"> 87491 </t>
  </si>
  <si>
    <t>ALVENARIA DE VEDAÇÃO DE BLOCOS CERÂMICOS FURADOS NA VERTICAL DE 14X19X39CM (ESPESSURA 14CM) DE PAREDES COM ÁREA LÍQUIDA MAIOR OU IGUAL A 6M² COM VÃOS E ARGAMASSA DE ASSENTAMENTO COM PREPARO EM BETONEIRA. AF_06/2014</t>
  </si>
  <si>
    <t xml:space="preserve"> 87493 </t>
  </si>
  <si>
    <t>ALVENARIA DE VEDAÇÃO DE BLOCOS CERÂMICOS FURADOS NA VERTICAL DE 19X19X39CM (ESPESSURA 19CM) DE PAREDES COM ÁREA LÍQUIDA MAIOR OU IGUAL A 6M² COM VÃOS E ARGAMASSA DE ASSENTAMENTO COM PREPARO EM BETONEIRA. AF_06/2014</t>
  </si>
  <si>
    <t xml:space="preserve"> CIN-BLO-010 </t>
  </si>
  <si>
    <t>CINTA DE AMARRAÇÃO DE ALVENARIA COM BLOCO DE CONCRETO ESTRUTURAL, CANALETA TIPO "U", ESP. 14CM, (FBK 4,5MPA), PARA REVESTIMENTO, INCLUSIVE ARGAMASSA PARA ASSENTAMENTO, EXCLUSIVE GRAUTE E ARMAÇÃO (VERGA E CONTRAVERGA)</t>
  </si>
  <si>
    <t xml:space="preserve"> CIN-BLO-015 </t>
  </si>
  <si>
    <t>CINTA DE AMARRAÇÃO DE ALVENARIA COM BLOCO DE CONCRETO ESTRUTURAL, CANALETA TIPO "U", ESP. 19CM, (FBK 4,5MPA), PARA REVESTIMENTO, INCLUSIVE ARGAMASSA PARA ASSENTAMENTO, EXCLUSIVE GRAUTE E ARMAÇÃO (VERGA E CONTRAVERGA)</t>
  </si>
  <si>
    <t xml:space="preserve"> 92762 </t>
  </si>
  <si>
    <t>ARMAÇÃO DE PILAR OU VIGA DE UMA ESTRUTURA CONVENCIONAL DE CONCRETO ARMADO EM UM EDIFÍCIO DE MÚLTIPLOS PAVIMENTOS UTILIZANDO AÇO CA-50 DE 10,0 MM - MONTAGEM. AF_12/2015</t>
  </si>
  <si>
    <t xml:space="preserve"> EST-CON-030 </t>
  </si>
  <si>
    <t>FORNECIMENTO DE CONCRETO ESTRUTURAL, PREPARADO EM OBRA, COM FCK 20 MPA, INCLUSIVE LANÇAMENTO, ADENSAMENTO E ACABAMENTO</t>
  </si>
  <si>
    <t xml:space="preserve"> SEE-EST-010 </t>
  </si>
  <si>
    <t>PILARETE DE CONCRETO 14 X 20 CM CONCRETO 20 MPA, APARENTE NA FACE EXTERNA , INCLUSIVE FORMA E AÇO, EM GUARDA - CORPO NAS CIRCULAÇÕES (PLATIBANDA UM A CADA 2,50M))</t>
  </si>
  <si>
    <t xml:space="preserve"> 5 </t>
  </si>
  <si>
    <t>ESQUADRIAS</t>
  </si>
  <si>
    <t xml:space="preserve"> 5.1 </t>
  </si>
  <si>
    <t xml:space="preserve"> ESQ-POR-045 </t>
  </si>
  <si>
    <t>PORTA DE ABRIR, MADEIRA DE LEI PRANCHETA PARA PINTURA COMPLETA 70 X 210 CM,COM FERRAGENS EM FERRO LATONADO</t>
  </si>
  <si>
    <t xml:space="preserve"> ESQ-POR-050 </t>
  </si>
  <si>
    <t>PORTA DE ABRIR, MADEIRA DE LEI PRANCHETA PARA PINTURA COMPLETA 80 X 210 CM,COM FERRAGENS EM FERRO LATONADO</t>
  </si>
  <si>
    <t xml:space="preserve"> SER-POR-095 </t>
  </si>
  <si>
    <t xml:space="preserve"> SER-JAN-030 </t>
  </si>
  <si>
    <t>FORNECIMENTO E ASSENTAMENTO DE JANELA DE ALUMÍNIO, LINHA SUPREMA ACABAMENTO ANODIZADO, TIPO CORRER COM CONTRAMARCO, INCLUSIVE FORNECIMENTO DE VIDRO LISO DE 4MM, FERRAGENS E ACESSÓRIOS</t>
  </si>
  <si>
    <t xml:space="preserve"> SER-JAN-025 </t>
  </si>
  <si>
    <t>FORNECIMENTO E ASSENTAMENTO DE JANELA DE ALUMÍNIO, LINHA SUPREMA ACABAMENTO ANODIZADO, TIPO BASCULA COM CONTRAMARCO, INCLUSIVE FORNECIMENTO DE VIDRO LISO DE 4MM, FERRAGENS E ACESSÓRIOS</t>
  </si>
  <si>
    <t xml:space="preserve"> VID-TEM-015 </t>
  </si>
  <si>
    <t>VIDRO TEMPERADO INCOLOR, ESP. 10MM, INCLUSIVE FIXAÇÃO E VEDAÇÃO COM GUARNIÇÃO/GAXETA DE BORRACHA NEOPRENE, FORNECIMENTO E INSTALAÇÃO, EXCLUSIVE CAIXILHO/PERFIL</t>
  </si>
  <si>
    <t xml:space="preserve"> SEDS-ESQ-090 </t>
  </si>
  <si>
    <t>GRADE FIXA  (FRENTE PARA A CALÇADA)</t>
  </si>
  <si>
    <t xml:space="preserve"> PEI-GRA-005 </t>
  </si>
  <si>
    <t>PEITORIL DE GRANITO CINZA ANDORINHA E = 2 CM</t>
  </si>
  <si>
    <t xml:space="preserve"> 150160 </t>
  </si>
  <si>
    <t>SBC</t>
  </si>
  <si>
    <t>ESPELHO EM CRISTAL INCOLOR 6mm APLICADO PAREDES</t>
  </si>
  <si>
    <t xml:space="preserve"> SER-COR-011 </t>
  </si>
  <si>
    <t>GUARDA-CORPO EM AÇO GALVANIZADO DIN 2440, D = 2", COM SUBDIVISÕES EM TUBO DE AÇO D = 1/2", H = 1,05 M - COM CORRIMÃO DUPLO DE TUBO DE AÇO GALVANIZADO DE D = 1 1/2"</t>
  </si>
  <si>
    <t xml:space="preserve"> SER-COR-010 </t>
  </si>
  <si>
    <t>GUARDA-CORPO EM AÇO GALVANIZADO DIN 2440, D = 2", COM SUBDIVISÕES EM TUBO DE AÇO D = 1/2", H = 1,05 M - COM CORRIMÃO SIMPLES DE TUBO DE AÇO GALVANIZADO DE D = 1 1/2"</t>
  </si>
  <si>
    <t xml:space="preserve"> SER-COR-007 </t>
  </si>
  <si>
    <t>CORRIMÃO DUPLO EM TUBO GALVANIZADO DIN 2440, D = 1 1/2" - FIXADO EM ALVENARIA</t>
  </si>
  <si>
    <t xml:space="preserve"> SER-COR-005 </t>
  </si>
  <si>
    <t>CORRIMÃO SIMPLES EM TUBO GALVANIZADO DIN 2440, D = 1 1/2" - FIXADO EM ALVENARIA</t>
  </si>
  <si>
    <t>CPOS</t>
  </si>
  <si>
    <t>CJ</t>
  </si>
  <si>
    <t xml:space="preserve"> 24.02.040 </t>
  </si>
  <si>
    <t>Porta/portão tipo gradil sob medida</t>
  </si>
  <si>
    <t xml:space="preserve"> 24.02.840 </t>
  </si>
  <si>
    <t>Portão basculante em chapa metálica, estruturado com perfis metálicos</t>
  </si>
  <si>
    <t xml:space="preserve"> 6 </t>
  </si>
  <si>
    <t>COBERTURA</t>
  </si>
  <si>
    <t xml:space="preserve"> 6.1 </t>
  </si>
  <si>
    <t xml:space="preserve"> COB-ENG-010 </t>
  </si>
  <si>
    <t>ENGRADAMENTO PARA TELHADO DE FIBROCIMENTO ONDULADA</t>
  </si>
  <si>
    <t xml:space="preserve"> COB-TEL-025 </t>
  </si>
  <si>
    <t>COBERTURA EM TELHA DE FIBROCIMENTO ONDULADA E = 6 MM</t>
  </si>
  <si>
    <t xml:space="preserve"> PLU-RUF-055 </t>
  </si>
  <si>
    <t>RUFO E CONTRA-RUFO INTERNO DE CHAPA GALVANIZADA Nº. 26, DESENVOLVIMENTO = 33 CM</t>
  </si>
  <si>
    <t xml:space="preserve"> PLU-CHA-005 </t>
  </si>
  <si>
    <t>CHAPIM METÁLICO, COM PINGADEIRA, CHAPA GALVANIZADA Nº 24, DESENVOLVIMENTO = 35 CM</t>
  </si>
  <si>
    <t xml:space="preserve"> PLU-CAL-020 </t>
  </si>
  <si>
    <t>CALHA DE CHAPA GALVANIZADA Nº. 22 GSG, DESENVOLVIMENTO = 66 CM</t>
  </si>
  <si>
    <t xml:space="preserve"> 7 </t>
  </si>
  <si>
    <t>IMPERMEABILIZAÇÃO</t>
  </si>
  <si>
    <t xml:space="preserve"> 7.1 </t>
  </si>
  <si>
    <t xml:space="preserve"> 74106/001 </t>
  </si>
  <si>
    <t>IMPERMEABILIZACAO DE ESTRUTURAS ENTERRADAS, COM TINTA ASFALTICA, DUAS DEMAOS.(VIGAS BALDRAMES)</t>
  </si>
  <si>
    <t xml:space="preserve"> 98555 </t>
  </si>
  <si>
    <t>IMPERMEABILIZAÇÃO DE SUPERFÍCIE COM ARGAMASSA POLIMÉRICA / MEMBRANA ACRÍLICA, 3 DEMÃOS. AF_06/2018</t>
  </si>
  <si>
    <t xml:space="preserve"> 8 </t>
  </si>
  <si>
    <t>REVESTIMENTOS INTERNOS E EXTERNOS</t>
  </si>
  <si>
    <t xml:space="preserve"> 8.1 </t>
  </si>
  <si>
    <t xml:space="preserve"> 87905 </t>
  </si>
  <si>
    <t>CHAPISCO APLICADO EM ALVENARIA (COM PRESENÇA DE VÃOS) E ESTRUTURAS DE CONCRETO DE FACHADA, COM COLHER DE PEDREIRO.  ARGAMASSA TRAÇO 1:3 COM PREPARO EM BETONEIRA 400L. AF_06/2014</t>
  </si>
  <si>
    <t xml:space="preserve"> REV-REB-015 </t>
  </si>
  <si>
    <t>REBOCO COM ARGAMASSA, TRAÇO 1:2:8 (CIMENTO, CAL E AREIA), ESP. 20MM, APLICAÇÃO MANUAL, PREPARO MECÂNICO</t>
  </si>
  <si>
    <t xml:space="preserve"> 87886 </t>
  </si>
  <si>
    <t>CHAPISCO APLICADO NO TETO, COM DESEMPENADEIRA DENTADA. ARGAMASSA INDUSTRIALIZADA COM PREPARO MANUAL. AF_06/2014</t>
  </si>
  <si>
    <t xml:space="preserve"> 87535 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</si>
  <si>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</si>
  <si>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 xml:space="preserve"> REV-REB-010 </t>
  </si>
  <si>
    <t>REBOCO COM ARGAMASSA, TRAÇO 1:2:9 (CIMENTO, CAL E AREIA), COM ADITIVO IMPERMEABILIZANTE, ESP. 20MM, APLICAÇÃO MANUAL, PREPARO MECÂNICO</t>
  </si>
  <si>
    <t xml:space="preserve"> 120016 </t>
  </si>
  <si>
    <t>EMBOCO DESEMPENADO EM TETOS 2,0cm COM ARGAMASSA PREFABRICADA</t>
  </si>
  <si>
    <t xml:space="preserve"> ED-9081 </t>
  </si>
  <si>
    <t>REVESTIMENTO COM CERÂMICA APLICADO EM PAREDE, ACABAMENTO ESMALTADO, AMBIENTE INTERNO/EXTERNO, PADRÃO EXTRA, DIMENSÃO DA PEÇA ATÉ 2025 CM2, PEI III, ASSENTAMENTO COM ARGAMASSA INDUSTRIALIZADA, INCLUSIVE REJUNTAMENTO</t>
  </si>
  <si>
    <t xml:space="preserve"> 87415 </t>
  </si>
  <si>
    <t>APLICAÇÃO MANUAL DE GESSO DESEMPENADO (SEM TALISCAS) EM TETO DE AMBIENTES DE ÁREA ENTRE 5M² E 10M², ESPESSURA DE 1,0CM. AF_06/2014</t>
  </si>
  <si>
    <t xml:space="preserve"> 96114 </t>
  </si>
  <si>
    <t>FORRO EM DRYWALL, PARA AMBIENTES COMERCIAIS, INCLUSIVE ESTRUTURA DE FIXAÇÃO. AF_05/2017_P</t>
  </si>
  <si>
    <t xml:space="preserve"> 5016 </t>
  </si>
  <si>
    <t>ORSE</t>
  </si>
  <si>
    <t>RODAMEIO EM GRANITO CINZA ANDORINHA, LARG. 9 CM, ESP. 2 CM, PARA ACABAMENTO NOS BANHEIROS</t>
  </si>
  <si>
    <t>m</t>
  </si>
  <si>
    <t xml:space="preserve"> 9 </t>
  </si>
  <si>
    <t>PISOS</t>
  </si>
  <si>
    <t xml:space="preserve"> 9.1 </t>
  </si>
  <si>
    <t>PISOS INTERNOS</t>
  </si>
  <si>
    <t xml:space="preserve"> 9.1.1 </t>
  </si>
  <si>
    <t xml:space="preserve"> IMP-CAM-005 </t>
  </si>
  <si>
    <t>CAMADA DE REGULARIZAÇÃO COM ARGAMASSA, TRAÇO 1:3 (CIMENTO E AREIA), ESP. 30MM, APLICAÇÃO MANUAL, PREPARO MECÂNICO</t>
  </si>
  <si>
    <t xml:space="preserve"> 97094 </t>
  </si>
  <si>
    <t>CONCRETAGEM DE PISO SOBRE SOLO, FCK 30 MPA, PARA ESPESSURA DE 10 CM - LANÇAMENTO, ADENSAMENTO E ACABAMENTO. AF_09/2017</t>
  </si>
  <si>
    <t xml:space="preserve"> REV-POR-012 </t>
  </si>
  <si>
    <t>REVESTIMENTO COM PORCELANATO APLICADO EM PISO, ACABAMENTO POLÍDO, AMBIENTE INTERNO, PADRÃO EXTRA, BORDA RETIFICADA, DIMENSÃO DA PEÇA (60X60CM), ASSENTAMENTO COM ARGAMASSA INDUSTRIALIZADA, INCLUSIVE REJUNTAMENTO</t>
  </si>
  <si>
    <t xml:space="preserve"> 88650 </t>
  </si>
  <si>
    <t>RODAPÉ EM PORCELANATO DE 7CM DE ALTURA COM PLACAS DE DIMENSÕES 60X60CM. AF_06/2014</t>
  </si>
  <si>
    <t xml:space="preserve"> SOL-GRA-005 </t>
  </si>
  <si>
    <t>SOLEIRA DE GRANITO CINZA ANDORINHA E = 2 CM</t>
  </si>
  <si>
    <t xml:space="preserve"> PIS-TAT-016 </t>
  </si>
  <si>
    <t>PISO PODOTÁTIL DE BORRACHA, ALERTA, ESP. 5MM, COR PRETA, ASSENTAMENTO COM COLA DE CONTATO, INCLUSIVE FORNECIMENTO E INSTALAÇÃO</t>
  </si>
  <si>
    <t xml:space="preserve"> PIS-TAT-005 </t>
  </si>
  <si>
    <t>PISO PODOTÁTIL DE BORRACHA, DIRECIONAL, ESP. 5MM, COR PRETA, ASSENTAMENTO COM COLA DE CONTATO, INCLUSIVE FORNECIMENTO E INSTALAÇÃO</t>
  </si>
  <si>
    <t xml:space="preserve"> 9.2 </t>
  </si>
  <si>
    <t>PISOS EXTERNOS</t>
  </si>
  <si>
    <t xml:space="preserve"> 9.2.1 </t>
  </si>
  <si>
    <t xml:space="preserve"> PIS-LAJ-028 </t>
  </si>
  <si>
    <t>CONTRAPISO E = 8 CM, FCK = 20 MPA USINADO (MECANIZADO), INCLUSIVE TELA 0,97 KG/M2 E ACABAMENTO (RAMPAS E ACESSOS)</t>
  </si>
  <si>
    <t xml:space="preserve"> 94996 </t>
  </si>
  <si>
    <t>EXECUÇÃO DE PASSEIO (CALÇADA) OU PISO DE CONCRETO COM CONCRETO MOLDADO IN LOCO, FEITO EM OBRA, ACABAMENTO CONVENCIONAL, ESPESSURA 10 CM, ARMADO. AF_07/2016</t>
  </si>
  <si>
    <t xml:space="preserve"> PIS-LAD-015 </t>
  </si>
  <si>
    <t>REVESTIMENTO COM LADRILHO HIDRÁULICO APLICADO EM PISO (25X25CM) COM JUNTA SECA, COM DUAS (2) CORES, ASSENTAMENTO COM ARGAMASSA INDUSTRIALIZADA</t>
  </si>
  <si>
    <t xml:space="preserve"> ED-15226 </t>
  </si>
  <si>
    <t>PISO PODOTÁTIL DE CONCRETO, ALERTA, APLICADO EM PISO (20X20CM) COM JUNTA SECA, COR VERMELHO/AMARELO, ASSENTAMENTO COM ARGAMASSA INDUSTRIALIZADA, INCLUSIVE FORNECIMENTO E INSTALAÇÃO</t>
  </si>
  <si>
    <t xml:space="preserve"> ED-15227 </t>
  </si>
  <si>
    <t>PISO PODOTÁTIL DE CONCRETO, DIRECIONAL, APLICADO EM PISO (20X20CM) COM JUNTA SECA, COR VERMELHO/AMARELO, ASSENTAMENTO COM ARGAMASSA INDUSTRIALIZADA, INCLUSIVE FORNECIMENTO E INSTALAÇÃO</t>
  </si>
  <si>
    <t xml:space="preserve"> 10 </t>
  </si>
  <si>
    <t>PINTURAS</t>
  </si>
  <si>
    <t xml:space="preserve"> 10.1 </t>
  </si>
  <si>
    <t xml:space="preserve"> 2344 </t>
  </si>
  <si>
    <t>Preparo de superfície com lixamento de paredes</t>
  </si>
  <si>
    <t xml:space="preserve"> 88497 </t>
  </si>
  <si>
    <t>APLICAÇÃO E LIXAMENTO DE MASSA LÁTEX EM PAREDES, DUAS DEMÃOS. AF_06/2014</t>
  </si>
  <si>
    <t xml:space="preserve"> 88496 </t>
  </si>
  <si>
    <t>APLICAÇÃO E LIXAMENTO DE MASSA LÁTEX EM TETO, DUAS DEMÃOS. AF_06/2014</t>
  </si>
  <si>
    <t xml:space="preserve"> 88485 </t>
  </si>
  <si>
    <t>APLICAÇÃO DE FUNDO SELADOR ACRÍLICO EM PAREDES, UMA DEMÃO. AF_06/2014</t>
  </si>
  <si>
    <t xml:space="preserve"> 88489 </t>
  </si>
  <si>
    <t>APLICAÇÃO MANUAL DE PINTURA COM TINTA LÁTEX ACRÍLICA EM PAREDES, DUAS DEMÃOS. AF_06/2014</t>
  </si>
  <si>
    <t xml:space="preserve"> 88484 </t>
  </si>
  <si>
    <t>APLICAÇÃO DE FUNDO SELADOR ACRÍLICO EM TETO, UMA DEMÃO. AF_06/2014</t>
  </si>
  <si>
    <t xml:space="preserve"> 88488 </t>
  </si>
  <si>
    <t>APLICAÇÃO MANUAL DE PINTURA COM TINTA LÁTEX ACRÍLICA EM TETO, DUAS DEMÃOS. AF_06/2014</t>
  </si>
  <si>
    <t xml:space="preserve"> PIN-ESM-015 </t>
  </si>
  <si>
    <t>PINTURA ESMALTE EM ESQUADRIA DE MADEIRA, DUAS (2) DEMÃOS, INCLUSIVE UMA (1) DEMÃO DE FUNDO NIVELADOR, EXCLUSIVE MASSA A ÓLEO</t>
  </si>
  <si>
    <t xml:space="preserve"> PIN-ESM-005 </t>
  </si>
  <si>
    <t>PINTURA ESMALTE EM ESQUADRIAS DE FERRO, DUAS (2) DEMÃOS, INCLUSIVE UMA (1) DEMÃO DE FUNDO ANTICORROSIVO</t>
  </si>
  <si>
    <t>INSTALAÇÃO SANITÁRIA</t>
  </si>
  <si>
    <t xml:space="preserve"> 89355 </t>
  </si>
  <si>
    <t>TUBO, PVC, SOLDÁVEL, DN 20MM, INSTALADO EM RAMAL OU SUB-RAMAL DE ÁGUA - FORNECIMENTO E INSTALAÇÃO. AF_12/2014</t>
  </si>
  <si>
    <t xml:space="preserve"> 89356 </t>
  </si>
  <si>
    <t>TUBO, PVC, SOLDÁVEL, DN 25MM, INSTALADO EM RAMAL OU SUB-RAMAL DE ÁGUA - FORNECIMENTO E INSTALAÇÃO. AF_12/2014</t>
  </si>
  <si>
    <t xml:space="preserve"> 89357 </t>
  </si>
  <si>
    <t>TUBO, PVC, SOLDÁVEL, DN 32MM, INSTALADO EM RAMAL OU SUB-RAMAL DE ÁGUA - FORNECIMENTO E INSTALAÇÃO. AF_12/2014</t>
  </si>
  <si>
    <t xml:space="preserve"> 89448 </t>
  </si>
  <si>
    <t>TUBO, PVC, SOLDÁVEL, DN 40MM, INSTALADO EM PRUMADA DE ÁGUA - FORNECIMENTO E INSTALAÇÃO. AF_12/2014</t>
  </si>
  <si>
    <t xml:space="preserve"> 72789 </t>
  </si>
  <si>
    <t>ADAPTADOR PVC SOLDAVEL COM FLANGES LIVRES PARA CAIXA D'AGUA 25MMX3/4" - FORNECIMENTO E INSTALACAO</t>
  </si>
  <si>
    <t xml:space="preserve"> 72790 </t>
  </si>
  <si>
    <t>ADAPTADOR PVC SOLDAVEL COM FLANGES LIVRES PARA CAIXA DÁGUA 32MMX1'' - FORNECIMENTO E INSTALAÇÃO</t>
  </si>
  <si>
    <t xml:space="preserve"> 72783 </t>
  </si>
  <si>
    <t>ADAPTADOR PVC SOLDAVEL COM FLANGES E ANEL PARA CAIXA DÁGUA 20MMX1/2'' - FORNECIMENTO E INSTALAÇÃO</t>
  </si>
  <si>
    <t xml:space="preserve"> 72791 </t>
  </si>
  <si>
    <t>ADAPTADOR PVC SOLDAVEL COM FLANGES LIVRES PARA CAIXA DÁGUA 40MMX1.1/4'' - FORNECIMENTO E INSTALAÇÃO</t>
  </si>
  <si>
    <t xml:space="preserve"> 89538 </t>
  </si>
  <si>
    <t>ADAPTADOR CURTO COM BOLSA E ROSCA PARA REGISTRO, PVC, SOLDÁVEL, DN 25MM X 3/4, INSTALADO EM PRUMADA DE ÁGUA - FORNECIMENTO E INSTALAÇÃO. AF_12/2014</t>
  </si>
  <si>
    <t xml:space="preserve"> 89426 </t>
  </si>
  <si>
    <t>LUVA DE REDUÇÃO, PVC, SOLDÁVEL, DN 32MM X 25MM, INSTALADO EM RAMAL DE DISTRIBUIÇÃO DE ÁGUA - FORNECIMENTO E INSTALAÇÃO. AF_12/2014</t>
  </si>
  <si>
    <t xml:space="preserve"> 89409 </t>
  </si>
  <si>
    <t>JOELHO 45 GRAUS, PVC, SOLDÁVEL, DN 25MM, INSTALADO EM RAMAL DE DISTRIBUIÇÃO DE ÁGUA - FORNECIMENTO E INSTALAÇÃO. AF_12/2014</t>
  </si>
  <si>
    <t xml:space="preserve"> 89404 </t>
  </si>
  <si>
    <t>JOELHO 90 GRAUS, PVC, SOLDÁVEL, DN 20MM, INSTALADO EM RAMAL DE DISTRIBUIÇÃO DE ÁGUA - FORNECIMENTO E INSTALAÇÃO. AF_12/2014</t>
  </si>
  <si>
    <t xml:space="preserve"> 89408 </t>
  </si>
  <si>
    <t>JOELHO 90 GRAUS, PVC, SOLDÁVEL, DN 25MM, INSTALADO EM RAMAL DE DISTRIBUIÇÃO DE ÁGUA - FORNECIMENTO E INSTALAÇÃO. AF_12/2014</t>
  </si>
  <si>
    <t xml:space="preserve"> 89498 </t>
  </si>
  <si>
    <t>JOELHO 45 GRAUS, PVC, SOLDÁVEL, DN 40MM, INSTALADO EM PRUMADA DE ÁGUA - FORNECIMENTO E INSTALAÇÃO. AF_12/2014</t>
  </si>
  <si>
    <t xml:space="preserve"> 89413 </t>
  </si>
  <si>
    <t>JOELHO 90 GRAUS, PVC, SOLDÁVEL, DN 32MM, INSTALADO EM RAMAL DE DISTRIBUIÇÃO DE ÁGUA - FORNECIMENTO E INSTALAÇÃO. AF_12/2014</t>
  </si>
  <si>
    <t xml:space="preserve"> 89500 </t>
  </si>
  <si>
    <t>CURVA 45 GRAUS, PVC, SOLDÁVEL, DN 40MM, INSTALADO EM PRUMADA DE ÁGUA - FORNECIMENTO E INSTALAÇÃO. AF_12/2014</t>
  </si>
  <si>
    <t xml:space="preserve"> 89440 </t>
  </si>
  <si>
    <t>TE, PVC, SOLDÁVEL, DN 25MM, INSTALADO EM RAMAL DE DISTRIBUIÇÃO DE ÁGUA - FORNECIMENTO E INSTALAÇÃO. AF_12/2014</t>
  </si>
  <si>
    <t xml:space="preserve"> 89443 </t>
  </si>
  <si>
    <t>TE, PVC, SOLDÁVEL, DN 32MM, INSTALADO EM RAMAL DE DISTRIBUIÇÃO DE ÁGUA - FORNECIMENTO E INSTALAÇÃO. AF_12/2014</t>
  </si>
  <si>
    <t xml:space="preserve"> 89438 </t>
  </si>
  <si>
    <t>TE, PVC, SOLDÁVEL, DN 20MM, INSTALADO EM RAMAL DE DISTRIBUIÇÃO DE ÁGUA - FORNECIMENTO E INSTALAÇÃO. AF_12/2014</t>
  </si>
  <si>
    <t xml:space="preserve"> 89396 </t>
  </si>
  <si>
    <t>TÊ COM BUCHA DE LATÃO NA BOLSA CENTRAL, PVC, SOLDÁVEL, DN 25MM X 1/2, INSTALADO EM RAMAL OU SUB-RAMAL DE ÁGUA - FORNECIMENTO E INSTALAÇÃO. AF_12/2014</t>
  </si>
  <si>
    <t xml:space="preserve"> 90373 </t>
  </si>
  <si>
    <t>JOELHO 90 GRAUS COM BUCHA DE LATÃO, PVC, SOLDÁVEL, DN 25MM, X 1/2 INSTALADO EM RAMAL OU SUB-RAMAL DE ÁGUA - FORNECIMENTO E INSTALAÇÃO. AF_12/2014</t>
  </si>
  <si>
    <t>JOELHO 90 GRAUS COM BUCHA DE LATÃO, PVC, SOLDÁVEL, DN 20MM, X 1/2 INSTALADO EM RAMAL OU SUB-RAMAL DE ÁGUA - FORNECIMENTO E INSTALAÇÃO. AF_12/2014</t>
  </si>
  <si>
    <t xml:space="preserve"> 89417 </t>
  </si>
  <si>
    <t>LUVA, PVC, SOLDÁVEL, DN 20MM, INSTALADO EM RAMAL DE DISTRIBUIÇÃO DE ÁGUA - FORNECIMENTO E INSTALAÇÃO. AF_12/2014</t>
  </si>
  <si>
    <t xml:space="preserve"> 94795 </t>
  </si>
  <si>
    <t>TORNEIRA DE BOIA PARA CAIXA D</t>
  </si>
  <si>
    <t xml:space="preserve"> 89528 </t>
  </si>
  <si>
    <t>LUVA, PVC, SOLDÁVEL, DN 25MM, INSTALADO EM PRUMADA DE ÁGUA - FORNECIMENTO E INSTALAÇÃO. AF_12/2014</t>
  </si>
  <si>
    <t xml:space="preserve"> 89541 </t>
  </si>
  <si>
    <t>LUVA, PVC, SOLDÁVEL, DN 32MM, INSTALADO EM PRUMADA DE ÁGUA - FORNECIMENTO E INSTALAÇÃO. AF_12/2014</t>
  </si>
  <si>
    <t xml:space="preserve"> 103041 </t>
  </si>
  <si>
    <t>REGISTRO DE ESFERA, PVC, ROSCÁVEL, COM BORBOLETA, 1/2" - FORNECIMENTO E INSTALAÇÃO. AF_08/2021</t>
  </si>
  <si>
    <t xml:space="preserve"> 103042 </t>
  </si>
  <si>
    <t>REGISTRO DE ESFERA, PVC, ROSCÁVEL, COM BORBOLETA, 3/4" - FORNECIMENTO E INSTALAÇÃO. AF_08/2021</t>
  </si>
  <si>
    <t xml:space="preserve"> 103037 </t>
  </si>
  <si>
    <t>REGISTRO DE ESFERA, PVC, ROSCÁVEL, COM VOLANTE, 1" - FORNECIMENTO E INSTALAÇÃO. AF_08/2021</t>
  </si>
  <si>
    <t xml:space="preserve"> 103038 </t>
  </si>
  <si>
    <t>REGISTRO DE ESFERA, PVC, ROSCÁVEL, COM VOLANTE, 1 1/4" - FORNECIMENTO E INSTALAÇÃO. AF_08/2021</t>
  </si>
  <si>
    <t xml:space="preserve"> 1356 </t>
  </si>
  <si>
    <t>Fornecimento e instalação de plug de pvc roscável d = 1/2"</t>
  </si>
  <si>
    <t>un</t>
  </si>
  <si>
    <t xml:space="preserve"> RAS-ALV-010 </t>
  </si>
  <si>
    <t>RASGO EM ALVENARIA PARA PASSAGEM DE ELETRODUTO/TUBULAÇÃO, DIÂMETROS DE 32MM A 50MM (1.1/4" A 2"), EXCLUSIVE ENCHIMENTO</t>
  </si>
  <si>
    <t xml:space="preserve"> ENC-ALV-010 </t>
  </si>
  <si>
    <t>ENCHIMENTO DE RASGO EM ALVENARIA/CONCRETO COM ARGAMASSA, DIÂMETROS DE 32MM A 50MM (1.1/4" A 2"), INCLUSIVE ARGAMASSA, TRAÇO 1:2:8 (CIMENTO, CAL E AREIA), PREPARO MECÂNICO</t>
  </si>
  <si>
    <t xml:space="preserve"> 052032 </t>
  </si>
  <si>
    <t>CAIXA D'AGUA DE POLIETILENO 1.000 LITROS COM TAMPA</t>
  </si>
  <si>
    <t xml:space="preserve"> 12 </t>
  </si>
  <si>
    <t>ÁGUAS PLUVIAIS</t>
  </si>
  <si>
    <t xml:space="preserve"> 12.1 </t>
  </si>
  <si>
    <t xml:space="preserve"> 89800 </t>
  </si>
  <si>
    <t>TUBO PVC, SERIE NORMAL, ESGOTO PREDIAL, DN 100 MM, FORNECIDO E INSTALADO EM PRUMADA DE ESGOTO SANITÁRIO OU VENTILAÇÃO. AF_12/2014</t>
  </si>
  <si>
    <t xml:space="preserve"> 89809 </t>
  </si>
  <si>
    <t>JOELHO 90 GRAUS, PVC, SERIE NORMAL, ESGOTO PREDIAL, DN 100 MM, JUNTA ELÁSTICA, FORNECIDO E INSTALADO EM PRUMADA DE ESGOTO SANITÁRIO OU VENTILAÇÃO. AF_12/2014</t>
  </si>
  <si>
    <t xml:space="preserve"> 89799 </t>
  </si>
  <si>
    <t>TUBO PVC, SERIE NORMAL, ESGOTO PREDIAL, DN 75 MM, FORNECIDO E INSTALADO EM PRUMADA DE ESGOTO SANITÁRIO OU VENTILAÇÃO. AF_12/2014</t>
  </si>
  <si>
    <t xml:space="preserve"> 89810 </t>
  </si>
  <si>
    <t>JOELHO 45 GRAUS, PVC, SERIE NORMAL, ESGOTO PREDIAL, DN 100 MM, JUNTA ELÁSTICA, FORNECIDO E INSTALADO EM PRUMADA DE ESGOTO SANITÁRIO OU VENTILAÇÃO. AF_12/2014</t>
  </si>
  <si>
    <t xml:space="preserve"> 89805 </t>
  </si>
  <si>
    <t>JOELHO 90 GRAUS, PVC, SERIE NORMAL, ESGOTO PREDIAL, DN 75 MM, JUNTA ELÁSTICA, FORNECIDO E INSTALADO EM PRUMADA DE ESGOTO SANITÁRIO OU VENTILAÇÃO. AF_12/2014</t>
  </si>
  <si>
    <t xml:space="preserve"> 89834 </t>
  </si>
  <si>
    <t>JUNÇÃO SIMPLES, PVC, SERIE NORMAL, ESGOTO PREDIAL, DN 100 X 100 MM, JUNTA ELÁSTICA, FORNECIDO E INSTALADO EM PRUMADA DE ESGOTO SANITÁRIO OU VENTILAÇÃO. AF_12/2014</t>
  </si>
  <si>
    <t xml:space="preserve"> HID-RAL-025 </t>
  </si>
  <si>
    <t>RALO SEMI- HEMISFÉRICO TIPO ABACAXI D = 100 MM</t>
  </si>
  <si>
    <t xml:space="preserve"> 89557 </t>
  </si>
  <si>
    <t>REDUÇÃO EXCÊNTRICA, PVC, SERIE NORMAL, ESGOTO PREDIAL, DN 100 X 75 MM, JUNTA ELÁSTICA, FORNECIDO E INSTALADO EM RAMAL DE ENCAMINHAMENTO. AF_12/2014</t>
  </si>
  <si>
    <t xml:space="preserve"> HID-CXS-205 </t>
  </si>
  <si>
    <t>CAIXA DE DRENAGEM DE INSPEÇÃO/PASSAGEM EM ALVENARIA (60X60X80CM), REVESTIMENTO EM ARGAMASSA COM ADITIVO IMPERMEABILIZANTE, COM TAMPA EM GRELHA, INCLUSIVE ESCAVAÇÃO, REATERRO E TRANSPORTE E RETIRADA DO MATERIAL ESCAVADO (EM CAÇAMBA)</t>
  </si>
  <si>
    <t xml:space="preserve"> HID-RAL-020 </t>
  </si>
  <si>
    <t>RALO SEMI- HEMISFÉRICO TIPO ABACAXI D = 75 MM</t>
  </si>
  <si>
    <t xml:space="preserve"> HID-CXS-170 </t>
  </si>
  <si>
    <t>CAIXA DE DRENAGEM DE INSPEÇÃO/PASSAGEM EM ALVENARIA (40X40X60CM), REVESTIMENTO EM ARGAMASSA COM ADITIVO IMPERMEABILIZANTE, COM TAMPA EM GRELHA, INCLUSIVE ESCAVAÇÃO, REATERRO E TRANSPORTE E RETIRADA DO MATERIAL ESCAVADO (EM CAÇAMBA)</t>
  </si>
  <si>
    <t xml:space="preserve"> 13 </t>
  </si>
  <si>
    <t>ESGOTO SANITÁRIO</t>
  </si>
  <si>
    <t xml:space="preserve"> 13.1 </t>
  </si>
  <si>
    <t xml:space="preserve"> 89714 </t>
  </si>
  <si>
    <t>TUBO PVC, SERIE NORMAL, ESGOTO PREDIAL, DN 100 MM, FORNECIDO E INSTALADO EM RAMAL DE DESCARGA OU RAMAL DE ESGOTO SANITÁRIO. AF_12/2014</t>
  </si>
  <si>
    <t xml:space="preserve"> 89711 </t>
  </si>
  <si>
    <t>TUBO PVC, SERIE NORMAL, ESGOTO PREDIAL, DN 40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</si>
  <si>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</si>
  <si>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</si>
  <si>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89746 </t>
  </si>
  <si>
    <t>JOELHO 45 GRAUS, PVC, SERIE NORMAL, ESGOTO PREDIAL, DN 100 MM, JUNTA ELÁSTICA, FORNECIDO E INSTALADO EM RAMAL DE DESCARGA OU RAMAL DE ESGOTO SANITÁRIO. AF_12/2014</t>
  </si>
  <si>
    <t xml:space="preserve"> 89732 </t>
  </si>
  <si>
    <t>JOELHO 45 GRAUS, PVC, SERIE NORMAL, ESGOTO PREDIAL, DN 50 MM, JUNTA ELÁSTICA, FORNECIDO E INSTALADO EM RAMAL DE DESCARGA OU RAMAL DE ESGOTO SANITÁRIO. AF_12/2014</t>
  </si>
  <si>
    <t xml:space="preserve"> 89726 </t>
  </si>
  <si>
    <t>JOELHO 45 GRAUS, PVC, SERIE NORMAL, ESGOTO PREDIAL, DN 40 MM, JUNTA SOLDÁVEL, FORNECIDO E INSTALADO EM RAMAL DE DESCARGA OU RAMAL DE ESGOTO SANITÁRIO. AF_12/2014</t>
  </si>
  <si>
    <t xml:space="preserve"> 89744 </t>
  </si>
  <si>
    <t>JOELHO 90 GRAUS, PVC, SERIE NORMAL, ESGOTO PREDIAL, DN 100 MM, JUNTA ELÁSTICA,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</si>
  <si>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</si>
  <si>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</si>
  <si>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</si>
  <si>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</si>
  <si>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89861 </t>
  </si>
  <si>
    <t>JUNÇÃO SIMPLES, PVC, SERIE NORMAL, ESGOTO PREDIAL, DN 100 X 100 MM, JUNTA ELÁSTICA, FORNECIDO E INSTALADO EM SUBCOLETOR AÉREO DE ESGOTO SANITÁRIO. AF_12/2014</t>
  </si>
  <si>
    <t xml:space="preserve"> 89692 </t>
  </si>
  <si>
    <t>JUNÇÃO SIMPLES, PVC, SERIE NORMAL, ESGOTO PREDIAL, DN 100 X 50 MM, JUNTA ELÁSTICA, FORNECIDO E INSTALADO EM SUBCOLETOR AÉREO DE ESGOTO SANITÁRIO. AF_12/2014</t>
  </si>
  <si>
    <t xml:space="preserve"> 89821 </t>
  </si>
  <si>
    <t>LUVA SIMPLES, PVC, SERIE NORMAL, ESGOTO PREDIAL, DN 100 MM, JUNTA ELÁSTICA, FORNECIDO E INSTALADO EM PRUMADA DE ESGOTO SANITÁRIO OU VENTILAÇÃO. AF_12/2014</t>
  </si>
  <si>
    <t xml:space="preserve"> 89813 </t>
  </si>
  <si>
    <t>LUVA SIMPLES, PVC, SERIE NORMAL, ESGOTO PREDIAL, DN 50 MM, JUNTA ELÁSTICA, FORNECIDO E INSTALADO EM PRUMADA DE ESGOTO SANITÁRIO OU VENTILAÇÃO. AF_12/2014</t>
  </si>
  <si>
    <t xml:space="preserve"> 89825 </t>
  </si>
  <si>
    <t>TE, PVC, SERIE NORMAL, ESGOTO PREDIAL, DN 50 X 50 MM, JUNTA ELÁSTICA, FORNECIDO E INSTALADO EM PRUMADA DE ESGOTO SANITÁRIO OU VENTILAÇÃO. AF_12/2014</t>
  </si>
  <si>
    <t xml:space="preserve"> 89752 </t>
  </si>
  <si>
    <t>LUVA SIMPLES, PVC, SERIE NORMAL, ESGOTO PREDIAL, DN 40 MM, JUNTA SOLDÁVEL, FORNECIDO E INSTALADO EM RAMAL DE DESCARGA OU RAMAL DE ESGOTO SANITÁRIO. AF_12/2014</t>
  </si>
  <si>
    <t xml:space="preserve"> 89707 </t>
  </si>
  <si>
    <t>CAIXA SIFONADA, PVC, DN 100 X 100 X 50 MM, JUNTA ELÁSTICA, FORNECIDA E INSTALADA EM RAMAL DE DESCARGA OU EM RAMAL DE ESGOTO SANITÁRIO. AF_12/2014</t>
  </si>
  <si>
    <t xml:space="preserve"> HID-GOR-030 </t>
  </si>
  <si>
    <t>CAIXA DE GORDURA SIMPLES (CGS), CIRCULAR, EM CONCRETO PRÉ-MOLDADO, CAPACIDADE DE 31L, INCLUSIVE ESCAVAÇÃO, REATERRO, TRANSPORTE E RETIRADA DO MATERIAL ESCAVADO (EM CAÇAMBA)</t>
  </si>
  <si>
    <t xml:space="preserve"> 89495 </t>
  </si>
  <si>
    <t>RALO SIFONADO, PVC, DN 100 X 40 MM, JUNTA SOLDÁVEL, FORNECIDO E INSTALADO EM RAMAIS DE ENCAMINHAMENTO DE ÁGUA PLUVIAL. AF_12/2014</t>
  </si>
  <si>
    <t xml:space="preserve"> HID-MIT-005 </t>
  </si>
  <si>
    <t>MITRA PVC RÍGIDO (TERMINAL DE VENTILAÇÃO TIPO) 50 MM</t>
  </si>
  <si>
    <t xml:space="preserve"> HID-CXS-025 </t>
  </si>
  <si>
    <t>CAIXA DE ESGOTO DE INSPEÇÃO/PASSAGEM EM ALVENARIA (40X40X60CM), REVESTIMENTO EM ARGAMASSA COM ADITIVO IMPERMEABILIZANTE, COM TAMPA DE CONCRETO, INCLUSIVE ESCAVAÇÃO, REATERRO E TRANSPORTE E RETIRADA DO MATERIAL ESCAVADO (EM CAÇAMBA)</t>
  </si>
  <si>
    <t xml:space="preserve"> HID-CXS-070 </t>
  </si>
  <si>
    <t>CAIXA DE ESGOTO DE INSPEÇÃO/PASSAGEM EM ALVENARIA (60X60X100CM), REVESTIMENTO EM ARGAMASSA COM ADITIVO IMPERMEABILIZANTE, COM TAMPA DE CONCRETO, INCLUSIVE ESCAVAÇÃO, REATERRO E TRANSPORTE E RETIRADA DO MATERIAL ESCAVADO (EM CAÇAMBA)</t>
  </si>
  <si>
    <t xml:space="preserve"> HID-CXS-175 </t>
  </si>
  <si>
    <t>CAIXA DE DRENAGEM DE INSPEÇÃO/PASSAGEM EM ALVENARIA (40X40X80CM), REVESTIMENTO EM ARGAMASSA COM ADITIVO IMPERMEABILIZANTE, COM TAMPA EM GRELHA, INCLUSIVE ESCAVAÇÃO, REATERRO E TRANSPORTE E RETIRADA DO MATERIAL ESCAVADO (EM CAÇAMBA)</t>
  </si>
  <si>
    <t xml:space="preserve"> 14 </t>
  </si>
  <si>
    <t>LOUÇAS, ACESSÓRIOS E METAIS</t>
  </si>
  <si>
    <t xml:space="preserve"> 86938 </t>
  </si>
  <si>
    <t>CUBA DE EMBUTIR OVAL EM LOUÇA BRANCA, 35 X 50CM OU EQUIVALENTE, INCLUSO VÁLVULA E SIFÃO TIPO GARRAFA EM METAL CROMADO - FORNECIMENTO E INSTALAÇÃO. AF_01/2020</t>
  </si>
  <si>
    <t xml:space="preserve"> 202353 </t>
  </si>
  <si>
    <t>ASSENTO PARA VASO SANITARIAO LINHA VOGUE CONFORTO PCD</t>
  </si>
  <si>
    <t xml:space="preserve"> 86919 </t>
  </si>
  <si>
    <t>TANQUE DE LOUÇA BRANCA COM COLUNA, 30L OU EQUIVALENTE, INCLUSO SIFÃO FLEXÍVEL EM PVC, VÁLVULA METÁLICA E TORNEIRA DE METAL CROMADO PADRÃO MÉDIO - FORNECIMENTO E INSTALAÇÃO. AF_01/2020</t>
  </si>
  <si>
    <t xml:space="preserve"> 100849 </t>
  </si>
  <si>
    <t>ASSENTO SANITÁRIO CONVENCIONAL - FORNECIMENTO E INSTALACAO. AF_01/2020</t>
  </si>
  <si>
    <t xml:space="preserve"> ACE-PAP-020 </t>
  </si>
  <si>
    <t>DISPENSER EM PLÁSTICO PARA PAPEL TOALHA 2 OU 3 FOLHAS</t>
  </si>
  <si>
    <t xml:space="preserve"> 86936 </t>
  </si>
  <si>
    <t>CUBA DE EMBUTIR DE AÇO INOXIDÁVEL MÉDIA, INCLUSO VÁLVULA TIPO AMERICANA E SIFÃO TIPO GARRAFA EM METAL CROMADO - FORNECIMENTO E INSTALAÇÃO. AF_01/2020</t>
  </si>
  <si>
    <t xml:space="preserve"> ACE-PAP-025 </t>
  </si>
  <si>
    <t>PAPELEIRA PLASTICA TIPO DISPENSER PARA PAPEL HIGIENICO ROLAO</t>
  </si>
  <si>
    <t xml:space="preserve"> ACE-SAB-030 </t>
  </si>
  <si>
    <t>SABONETEIRA PLASTICA TIPO DISPENSER PARA SABONETE LIQUIDO COM RESERVATORIO 1500 ML</t>
  </si>
  <si>
    <t xml:space="preserve"> 86914 </t>
  </si>
  <si>
    <t>TORNEIRA CROMADA 1/2 OU 3/4 PARA TANQUE, PADRÃO MÉDIO - FORNECIMENTO E INSTALAÇÃO. AF_01/2020</t>
  </si>
  <si>
    <t xml:space="preserve"> MET-TOR-030 </t>
  </si>
  <si>
    <t>TORNEIRA METÁLICA PARA LAVATÓRIO, FECHAMENTO AUTOMÁTICO, ACABAMENTO CROMADO, COM AREJADOR, APLICAÇÃO DE MESA, INCLUSIVE ENGATE FLEXÍVEL METÁLICO, FORNECIMENTO E INSTALAÇÃO</t>
  </si>
  <si>
    <t xml:space="preserve"> MET-DUC-005 </t>
  </si>
  <si>
    <t>DUCHA HIGIÊNICA COM REGISTRO PARA CONTROLE DE FLUXO DE ÁGUA, DIÂMETRO 1/2" (20MM), INCLUSIVE FORNECIMENTO E INSTALAÇÃO</t>
  </si>
  <si>
    <t xml:space="preserve"> 86910 </t>
  </si>
  <si>
    <t>TORNEIRA CROMADA TUBO MÓVEL, DE PAREDE, 1/2 OU 3/4, PARA PIA DE COZINHA, PADRÃO MÉDIO - FORNECIMENTO E INSTALAÇÃO. AF_01/2020</t>
  </si>
  <si>
    <t xml:space="preserve"> BAN-ROD-010 </t>
  </si>
  <si>
    <t>RODABANCA/FRONTÃO PARA BANCADA EM GRANITO, COR CINZA ANDORINHA, ESP. 2CM, ALTURA DE 10CM, INCLUSIVE REJUNTAMENTO EM MASSA PLÁSTICA NA COR DA PEDRA</t>
  </si>
  <si>
    <t xml:space="preserve"> 89987 </t>
  </si>
  <si>
    <t>REGISTRO DE GAVETA BRUTO, LATÃO, ROSCÁVEL, 3/4", COM ACABAMENTO E CANOPLA CROMADOS - FORNECIMENTO E INSTALAÇÃO. AF_08/2021</t>
  </si>
  <si>
    <t xml:space="preserve"> ED-21631 </t>
  </si>
  <si>
    <t>BANCADA EM GRANITO, COR CINZA ANDORINHA, ESP. 2CM, ACABAMENTO POLIDO, APOIADA EM CONSOLE DE METALON (50X30)MM, EXCLUSIVE RODABANCA/FRONTÃO, TESTEIRA/FAIXA, FURO EM BANCADA, CUBA METÁLICA, VÁLVULA, SIFÃO, TORNEIRA E ENGATE FLEXÍVEL</t>
  </si>
  <si>
    <t xml:space="preserve"> 100870 </t>
  </si>
  <si>
    <t>BARRA DE APOIO RETA, EM ALUMINIO, COMPRIMENTO 60 CM,  FIXADA NA PAREDE - FORNECIMENTO E INSTALAÇÃO. AF_01/2020</t>
  </si>
  <si>
    <t xml:space="preserve"> 100864 </t>
  </si>
  <si>
    <t>BARRA DE APOIO EM "L", EM ACO INOX POLIDO 80 X 80 CM, FIXADA NA PAREDE - FORNECIMENTO E INSTALACAO. AF_01/2020</t>
  </si>
  <si>
    <t xml:space="preserve"> 15 </t>
  </si>
  <si>
    <t>SISTEMA DE PROTEÇÃO CONTRA INCÊNDIO</t>
  </si>
  <si>
    <t xml:space="preserve"> 97599 </t>
  </si>
  <si>
    <t>LUMINÁRIA DE EMERGÊNCIA, COM 30 LÂMPADAS LED DE 2 W, SEM REATOR - FORNECIMENTO E INSTALAÇÃO. AF_02/2020</t>
  </si>
  <si>
    <t xml:space="preserve"> 101907 </t>
  </si>
  <si>
    <t>EXTINTOR DE INCÊNDIO PORTÁTIL COM CARGA DE CO2 DE 6 KG, CLASSE BC - FORNECIMENTO E INSTALAÇÃO. AF_10/2020_P</t>
  </si>
  <si>
    <t xml:space="preserve"> 102513 </t>
  </si>
  <si>
    <t>PINTURA DE SÍMBOLOS E TEXTOS COM TINTA ACRÍLICA, DEMARCAÇÃO COM FITA ADESIVA E APLICAÇÃO COM ROLO. AF_05/2021</t>
  </si>
  <si>
    <t xml:space="preserve"> 00037558 </t>
  </si>
  <si>
    <t>PLACA DE SINALIZACAO DE SEGURANCA CONTRA INCENDIO, FOTOLUMINESCENTE, RETANGULAR, *20 X 40* CM, EM PVC *2* MM ANTI-CHAMAS (SIMBOLOS, CORES E PICTOGRAMAS CONFORME NBR 16820)</t>
  </si>
  <si>
    <t xml:space="preserve"> 00037556 </t>
  </si>
  <si>
    <t>PLACA DE SINALIZACAO DE SEGURANCA CONTRA INCENDIO, FOTOLUMINESCENTE, QUADRADA, *20 X 20* CM, EM PVC *2* MM ANTI-CHAMAS (SIMBOLOS, CORES E PICTOGRAMAS CONFORME NBR 16820)</t>
  </si>
  <si>
    <t xml:space="preserve"> 00004750 </t>
  </si>
  <si>
    <t>PEDREIRO</t>
  </si>
  <si>
    <t>H</t>
  </si>
  <si>
    <t xml:space="preserve"> 16 </t>
  </si>
  <si>
    <t>INSTALAÇÃO ELÉTRICA</t>
  </si>
  <si>
    <t xml:space="preserve"> 16.1 </t>
  </si>
  <si>
    <t>QUADROS DE DISTRIBUIÇÃO</t>
  </si>
  <si>
    <t xml:space="preserve"> 16.1.1 </t>
  </si>
  <si>
    <t xml:space="preserve"> 101883 </t>
  </si>
  <si>
    <t>QUADRO DE DISTRIBUIÇÃO DE ENERGIA EM CHAPA DE AÇO GALVANIZADO, DE EMBUTIR, COM BARRAMENTO TRIFÁSICO, PARA 18 DISJUNTORES DIN 100A - FORNECIMENTO E INSTALAÇÃO. AF_10/2020</t>
  </si>
  <si>
    <t xml:space="preserve"> 101875 </t>
  </si>
  <si>
    <t>QUADRO DE DISTRIBUIÇÃO DE ENERGIA EM CHAPA DE AÇO GALVANIZADO, DE EMBUTIR, COM BARRAMENTO TRIFÁSICO, PARA 12 DISJUNTORES DIN 150A - FORNECIMENTO E INSTALAÇÃO. AF_10/2020</t>
  </si>
  <si>
    <t xml:space="preserve"> 101881 </t>
  </si>
  <si>
    <t>QUADRO DE DISTRIBUIÇÃO DE ENERGIA EM CHAPA DE AÇO GALVANIZADO, DE EMBUTIR, COM BARRAMENTO TRIFÁSICO, PARA 40 DISJUNTORES DIN 100A - FORNECIMENTO E INSTALAÇÃO. AF_10/2020</t>
  </si>
  <si>
    <t xml:space="preserve"> 93654 </t>
  </si>
  <si>
    <t>DISJUNTOR MONOPOLAR TIPO DIN, CORRENTE NOMINAL DE 16A - FORNECIMENTO E INSTALAÇÃO. AF_10/2020</t>
  </si>
  <si>
    <t xml:space="preserve"> 151709 </t>
  </si>
  <si>
    <t>IOPES</t>
  </si>
  <si>
    <t>Padrão de entrada de energia elétrica, trifásico, entrada subterrânea, a 4 fios, carga instalada em muro de 47001 até 57000W - 220/127V, exclusive derivação de ramal de entrada subterrânea</t>
  </si>
  <si>
    <t>und</t>
  </si>
  <si>
    <t xml:space="preserve"> 93655 </t>
  </si>
  <si>
    <t>DISJUNTOR MONOPOLAR TIPO DIN, CORRENTE NOMINAL DE 20A - FORNECIMENTO E INSTALAÇÃO. AF_10/2020</t>
  </si>
  <si>
    <t xml:space="preserve"> 93653 </t>
  </si>
  <si>
    <t>DISJUNTOR MONOPOLAR TIPO DIN, CORRENTE NOMINAL DE 10A - FORNECIMENTO E INSTALAÇÃO. AF_10/2020</t>
  </si>
  <si>
    <t xml:space="preserve"> 93660 </t>
  </si>
  <si>
    <t>DISJUNTOR BIPOLAR TIPO DIN, CORRENTE NOMINAL DE 10A - FORNECIMENTO E INSTALAÇÃO. AF_10/2020</t>
  </si>
  <si>
    <t xml:space="preserve"> 93661 </t>
  </si>
  <si>
    <t>DISJUNTOR BIPOLAR TIPO DIN, CORRENTE NOMINAL DE 16A - FORNECIMENTO E INSTALAÇÃO. AF_10/2020</t>
  </si>
  <si>
    <t xml:space="preserve"> 93662 </t>
  </si>
  <si>
    <t>DISJUNTOR BIPOLAR TIPO DIN, CORRENTE NOMINAL DE 20A - FORNECIMENTO E INSTALAÇÃO. AF_10/2020</t>
  </si>
  <si>
    <t xml:space="preserve"> ED-15117 </t>
  </si>
  <si>
    <t>DISJUNTOR DE PROTEÇÃO DIFERENCIAL RESIDUAL (DR), TETRAPOLAR, TIPO DIN, CORRENTE NOMINAL DE 63A, ALTA SENSIBILIDADE, CORRENTE DIFERENCIAL RESIDUAL NOMINAL COM ATUAÇÃO DE 30MA</t>
  </si>
  <si>
    <t xml:space="preserve"> 93671 </t>
  </si>
  <si>
    <t>DISJUNTOR TRIPOLAR TIPO DIN, CORRENTE NOMINAL DE 32A - FORNECIMENTO E INSTALAÇÃO. AF_10/2020</t>
  </si>
  <si>
    <t xml:space="preserve"> 37.13.900 </t>
  </si>
  <si>
    <t>Mini-disjuntor termomagnético, tripolar 220/380 V, corrente de 63 A</t>
  </si>
  <si>
    <t xml:space="preserve"> 8420 </t>
  </si>
  <si>
    <t>Disjuntor termomagnetico tripolar 150 A, padrão DIN (Europeu - linha branca), corrente 10 KA</t>
  </si>
  <si>
    <t xml:space="preserve"> ED-15115 </t>
  </si>
  <si>
    <t xml:space="preserve"> C4562 </t>
  </si>
  <si>
    <t>SEINFRA</t>
  </si>
  <si>
    <t>DISPOSITIVO DE PROTEÇÃO CONTRA SURTOS DE TENSÃO - DPS's - 40 KA/440V</t>
  </si>
  <si>
    <t xml:space="preserve"> 16.2 </t>
  </si>
  <si>
    <t>ELETRODUTOS E ACESSÓRIOS</t>
  </si>
  <si>
    <t xml:space="preserve"> 16.2.1 </t>
  </si>
  <si>
    <t xml:space="preserve"> 91847 </t>
  </si>
  <si>
    <t>ELETRODUTO FLEXÍVEL CORRUGADO REFORÇADO, PVC, DN 32 MM (1"), PARA CIRCUITOS TERMINAIS, INSTALADO EM LAJE - FORNECIMENTO E INSTALAÇÃO. AF_12/2015</t>
  </si>
  <si>
    <t xml:space="preserve"> 91857 </t>
  </si>
  <si>
    <t>ELETRODUTO FLEXÍVEL CORRUGADO REFORÇADO, PVC, DN 32 MM (1"), PARA CIRCUITOS TERMINAIS, INSTALADO EM PAREDE - FORNECIMENTO E INSTALAÇÃO. AF_12/2015</t>
  </si>
  <si>
    <t xml:space="preserve"> 91845 </t>
  </si>
  <si>
    <t>ELETRODUTO FLEXÍVEL CORRUGADO REFORÇADO, PVC, DN 25 MM (3/4"), PARA CIRCUITOS TERMINAIS, INSTALADO EM LAJE - FORNECIMENTO E INSTALAÇÃO. AF_12/2015</t>
  </si>
  <si>
    <t xml:space="preserve"> 91855 </t>
  </si>
  <si>
    <t>ELETRODUTO FLEXÍVEL CORRUGADO REFORÇADO, PVC, DN 25 MM (3/4"), PARA CIRCUITOS TERMINAIS, INSTALADO EM PAREDE - FORNECIMENTO E INSTALAÇÃO. AF_12/2015</t>
  </si>
  <si>
    <t xml:space="preserve"> 91940 </t>
  </si>
  <si>
    <t>CAIXA RETANGULAR 4" X 2" MÉDIA (1,10 M DO PISO), PVC, INSTALADA EM PAREDE - FORNECIMENTO E INSTALAÇÃO. AF_12/2015</t>
  </si>
  <si>
    <t xml:space="preserve"> 91939 </t>
  </si>
  <si>
    <t>CAIXA RETANGULAR 4" X 2" ALTA (2,20 M DO PISO), PVC, INSTALADA EM PAREDE - FORNECIMENTO E INSTALAÇÃO. AF_12/2015</t>
  </si>
  <si>
    <t xml:space="preserve"> 91941 </t>
  </si>
  <si>
    <t>CAIXA RETANGULAR 4" X 2" BAIXA (0,30 M DO PISO), PVC, INSTALADA EM PAREDE - FORNECIMENTO E INSTALAÇÃO. AF_12/2015</t>
  </si>
  <si>
    <t xml:space="preserve"> 92865 </t>
  </si>
  <si>
    <t>CAIXA OCTOGONAL 4" X 4", METÁLICA, INSTALADA EM LAJE - FORNECIMENTO E INSTALAÇÃO. AF_12/2015</t>
  </si>
  <si>
    <t xml:space="preserve"> 92871 </t>
  </si>
  <si>
    <t>CAIXA RETANGULAR 4" X 4" MÉDIA (1,10 M DO PISO), METÁLICA, INSTALADA EM PAREDE - FORNECIMENTO E INSTALAÇÃO. AF_12/2015</t>
  </si>
  <si>
    <t xml:space="preserve"> RAS-ALV-005 </t>
  </si>
  <si>
    <t>RASGO EM ALVENARIA PARA PASSAGEM DE ELETRODUTO/TUBULAÇÃO, DIÂMETROS DE 15MM A 25MM (1/2" A 1"), EXCLUSIVE ENCHIMENTO</t>
  </si>
  <si>
    <t xml:space="preserve"> ENC-ALV-005 </t>
  </si>
  <si>
    <t>ENCHIMENTO DE RASGO EM ALVENARIA/CONCRETO COM ARGAMASSA, DIÂMETROS DE 15MM A 25MM (1/2" A 1"), INCLUSIVE ARGAMASSA, TRAÇO 1:2:8 (CIMENTO, CAL E AREIA), PREPARO MECÂNICO</t>
  </si>
  <si>
    <t xml:space="preserve"> 16.3 </t>
  </si>
  <si>
    <t>CABOS</t>
  </si>
  <si>
    <t xml:space="preserve"> 16.3.1 </t>
  </si>
  <si>
    <t xml:space="preserve"> ELE-CAB-275 </t>
  </si>
  <si>
    <t>CABO DE COBRE FLEXÍVEL, CLASSE 5, ISOLAMENTO TIPO EPR/HEPR, NÃO HALOGENADO, ANTICHAMA, TERMOFIXO, UNIPOLAR, SEÇÃO 2,5 MM2, 90°C, 0,6/1KV</t>
  </si>
  <si>
    <t xml:space="preserve"> ELE-CAB-270 </t>
  </si>
  <si>
    <t>CABO DE COBRE FLEXÍVEL, CLASSE 5, ISOLAMENTO TIPO EPR/HEPR, NÃO HALOGENADO, ANTICHAMA, TERMOFIXO, UNIPOLAR, SEÇÃO 1,5 MM2, 90°C, 0,6/1KV</t>
  </si>
  <si>
    <t xml:space="preserve"> ELE-CAB-285 </t>
  </si>
  <si>
    <t>CABO DE COBRE FLEXÍVEL, CLASSE 5, ISOLAMENTO TIPO EPR/HEPR, NÃO HALOGENADO, ANTICHAMA, TERMOFIXO, UNIPOLAR, SEÇÃO 6 MM2, 90°C, 0,6/1KV</t>
  </si>
  <si>
    <t xml:space="preserve"> ELE-CAB-295 </t>
  </si>
  <si>
    <t>CABO DE COBRE FLEXÍVEL, CLASSE 5, ISOLAMENTO TIPO EPR/HEPR, NÃO HALOGENADO, ANTICHAMA, TERMOFIXO, UNIPOLAR, SEÇÃO 16 MM2, 90°C, 0,6/1KV</t>
  </si>
  <si>
    <t xml:space="preserve"> ELE-CAB-315 </t>
  </si>
  <si>
    <t>CABO DE COBRE FLEXÍVEL, CLASSE 5, ISOLAMENTO TIPO EPR/HEPR, NÃO HALOGENADO, ANTICHAMA, TERMOFIXO, UNIPOLAR, SEÇÃO 70 MM2, 90°C, 0,6/1KV</t>
  </si>
  <si>
    <t xml:space="preserve"> ELE-CAB-305 </t>
  </si>
  <si>
    <t>CABO DE COBRE FLEXÍVEL, CLASSE 5, ISOLAMENTO TIPO EPR/HEPR, NÃO HALOGENADO, ANTICHAMA, TERMOFIXO, UNIPOLAR, SEÇÃO 35 MM2, 90°C, 0,6/1KV</t>
  </si>
  <si>
    <t xml:space="preserve"> 16.4 </t>
  </si>
  <si>
    <t>ILUMINAÇÃO E TOMADAS</t>
  </si>
  <si>
    <t xml:space="preserve"> 16.4.1 </t>
  </si>
  <si>
    <t xml:space="preserve"> 91992 </t>
  </si>
  <si>
    <t>TOMADA ALTA DE EMBUTIR (1 MÓDULO), 2P+T 10 A, INCLUINDO SUPORTE E PLACA - FORNECIMENTO E INSTALAÇÃO. AF_12/2015</t>
  </si>
  <si>
    <t xml:space="preserve"> 92000 </t>
  </si>
  <si>
    <t>TOMADA BAIXA DE EMBUTIR (1 MÓDULO), 2P+T 10 A, INCLUINDO SUPORTE E PLACA - FORNECIMENTO E INSTALAÇÃO. AF_12/2015</t>
  </si>
  <si>
    <t xml:space="preserve"> 91993 </t>
  </si>
  <si>
    <t>TOMADA ALTA DE EMBUTIR (1 MÓDULO), 2P+T 20 A, INCLUINDO SUPORTE E PLACA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</si>
  <si>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</si>
  <si>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</si>
  <si>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92004 </t>
  </si>
  <si>
    <t>TOMADA MÉDIA DE EMBUTIR (2 MÓDULOS), 2P+T 10 A, INCLUINDO SUPORTE E PLACA - FORNECIMENTO E INSTALAÇÃO. AF_12/2015</t>
  </si>
  <si>
    <t xml:space="preserve"> 91953 </t>
  </si>
  <si>
    <t>INTERRUPTOR SIMPLES (1 MÓDULO), 10A/250V, INCLUINDO SUPORTE E PLACA - FORNECIMENTO E INSTALAÇÃO. AF_12/2015</t>
  </si>
  <si>
    <t xml:space="preserve"> 92027 </t>
  </si>
  <si>
    <t>INTERRUPTOR SIMPLES (2 MÓDULOS) COM 1 TOMADA DE EMBUTIR 2P+T 10 A,  INCLUINDO SUPORTE E PLACA - FORNECIMENTO E INSTALAÇÃO. AF_12/2015</t>
  </si>
  <si>
    <t xml:space="preserve"> 91967 </t>
  </si>
  <si>
    <t>INTERRUPTOR SIMPLES (3 MÓDULOS), 10A/250V, INCLUINDO SUPORTE E PLACA - FORNECIMENTO E INSTALAÇÃO. AF_12/2015</t>
  </si>
  <si>
    <t xml:space="preserve"> 91977 </t>
  </si>
  <si>
    <t>INTERRUPTOR SIMPLES (6 MÓDULOS), 10A/250V, INCLUINDO SUPORTE E PLACA - FORNECIMENTO E INSTALAÇÃO. AF_12/2015</t>
  </si>
  <si>
    <t xml:space="preserve"> 91955 </t>
  </si>
  <si>
    <t>INTERRUPTOR PARALELO (1 MÓDULO), 10A/250V, INCLUINDO SUPORTE E PLACA - FORNECIMENTO E INSTALAÇÃO. AF_12/2015</t>
  </si>
  <si>
    <t xml:space="preserve"> 91961 </t>
  </si>
  <si>
    <t>INTERRUPTOR PARALELO (2 MÓDULOS), 10A/250V, INCLUINDO SUPORTE E PLACA - FORNECIMENTO E INSTALAÇÃO. AF_12/2015</t>
  </si>
  <si>
    <t xml:space="preserve"> 066103 </t>
  </si>
  <si>
    <t>SENSOR FOTOCELULA PARA AUTOMAÇÃO DE ILUMINAÇÃO</t>
  </si>
  <si>
    <t xml:space="preserve"> 17 </t>
  </si>
  <si>
    <t>CLIMATIZAÇÃO</t>
  </si>
  <si>
    <t xml:space="preserve"> 17.1 </t>
  </si>
  <si>
    <t>DRENAGEM</t>
  </si>
  <si>
    <t xml:space="preserve"> 17.1.1 </t>
  </si>
  <si>
    <t xml:space="preserve"> 89403 </t>
  </si>
  <si>
    <t>TUBO, PVC, SOLDÁVEL, DN 32MM, INSTALADO EM RAMAL DE DISTRIBUIÇÃO DE ÁGUA - FORNECIMENTO E INSTALAÇÃO. AF_12/2014</t>
  </si>
  <si>
    <t xml:space="preserve"> 89492 </t>
  </si>
  <si>
    <t>JOELHO 90 GRAUS, PVC, SOLDÁVEL, DN 32MM, INSTALADO EM PRUMADA DE ÁGUA - FORNECIMENTO E INSTALAÇÃO. AF_12/2014</t>
  </si>
  <si>
    <t xml:space="preserve"> 89414 </t>
  </si>
  <si>
    <t>JOELHO 45 GRAUS, PVC, SOLDÁVEL, DN 32MM, INSTALADO EM RAMAL DE DISTRIBUIÇÃO DE ÁGUA - FORNECIMENTO E INSTALAÇÃO. AF_12/2014</t>
  </si>
  <si>
    <t xml:space="preserve"> 89562 </t>
  </si>
  <si>
    <t>LUVA DE REDUÇÃO, PVC, SOLDÁVEL, DN 40MM X 32MM, INSTALADO EM PRUMADA DE ÁGUA - FORNECIMENTO E INSTALAÇÃO. AF_12/2014</t>
  </si>
  <si>
    <t xml:space="preserve"> 17.2 </t>
  </si>
  <si>
    <t>EQUIPAMENTO DE CLIMATIZAÇÃO</t>
  </si>
  <si>
    <t xml:space="preserve"> 97327 </t>
  </si>
  <si>
    <t>TUBO EM COBRE FLEXÍVEL, DN 1/4, COM ISOLAMENTO, INSTALADO EM RAMAL DE ALIMENTAÇÃO DE AR CONDICIONADO COM CONDENSADORA INDIVIDUAL   FORNECIMENTO E INSTALAÇÃO. AF_12/2015</t>
  </si>
  <si>
    <t xml:space="preserve"> 97328 </t>
  </si>
  <si>
    <t>TUBO EM COBRE FLEXÍVEL, DN 3/8", COM ISOLAMENTO, INSTALADO EM RAMAL DE ALIMENTAÇÃO DE AR CONDICIONADO COM CONDENSADORA INDIVIDUAL  FORNECIMENTO E INSTALAÇÃO. AF_12/2015</t>
  </si>
  <si>
    <t xml:space="preserve"> 97330 </t>
  </si>
  <si>
    <t>TUBO EM COBRE FLEXÍVEL, DN 5/8", COM ISOLAMENTO, INSTALADO EM RAMAL DE ALIMENTAÇÃO DE AR CONDICIONADO COM CONDENSADORA INDIVIDUAL  FORNECIMENTO E INSTALAÇÃO. AF_12/2015</t>
  </si>
  <si>
    <t xml:space="preserve"> 4179 </t>
  </si>
  <si>
    <t>Cabo de cobre PP Cordplast 3 x 2,5 mm2, 450/750v - fornecimento</t>
  </si>
  <si>
    <t xml:space="preserve"> 18 </t>
  </si>
  <si>
    <t>REDE ESTRUTURADA</t>
  </si>
  <si>
    <t xml:space="preserve"> 18.1 </t>
  </si>
  <si>
    <t>DADOS E VOZ</t>
  </si>
  <si>
    <t xml:space="preserve"> 18.1.1 </t>
  </si>
  <si>
    <t xml:space="preserve"> CAB-PATCH-010 </t>
  </si>
  <si>
    <t>PATCH CORD RJ45/RJ45 UTP-4P METÁLICO CATEGORIA 6, PINAGEM T568A NA COR AZUL (VOZ), COMPRIMENTO 3 METROS</t>
  </si>
  <si>
    <t xml:space="preserve"> CAB-PATCH-015 </t>
  </si>
  <si>
    <t>PATCH PANEL 24 POSIÇÕES, CATEGORIA COM GUIA TRASEIRO</t>
  </si>
  <si>
    <t xml:space="preserve"> 66.20.225 </t>
  </si>
  <si>
    <t>Switch Gigabit 24 portas com capacidade de 10/100/1000/Mbps</t>
  </si>
  <si>
    <t xml:space="preserve"> 66.08.111 </t>
  </si>
  <si>
    <t>Rack fechado de piso padrão metálico, 19 x 24 Us x 570 mm</t>
  </si>
  <si>
    <t xml:space="preserve"> 69.20.200 </t>
  </si>
  <si>
    <t>Bandeja fixa para rack, 19" x 500 mm</t>
  </si>
  <si>
    <t xml:space="preserve"> 66.20.170 </t>
  </si>
  <si>
    <t>Guia organizadora de cabos para rack, 19´ 2 U</t>
  </si>
  <si>
    <t xml:space="preserve"> 98295 </t>
  </si>
  <si>
    <t>CABO ELETRÔNICO CATEGORIA 5E, INSTALADO EM EDIFICAÇÃO INSTITUCIONAL - FORNECIMENTO E INSTALAÇÃO. AF_11/2019</t>
  </si>
  <si>
    <t xml:space="preserve"> 98297 </t>
  </si>
  <si>
    <t>CABO ELETRÔNICO CATEGORIA 6, INSTALADO EM EDIFICAÇÃO INSTITUCIONAL - FORNECIMENTO E INSTALAÇÃO. AF_11/2019</t>
  </si>
  <si>
    <t xml:space="preserve"> 98307 </t>
  </si>
  <si>
    <t>TOMADA DE REDE RJ45 - FORNECIMENTO E INSTALAÇÃO. AF_11/2019</t>
  </si>
  <si>
    <t xml:space="preserve"> 69.03.400 </t>
  </si>
  <si>
    <t>Central PABX híbrida de telefonia para 8 linhas tronco e 24 a 32 ramais digital e analógico</t>
  </si>
  <si>
    <t xml:space="preserve"> 91950 </t>
  </si>
  <si>
    <t>SUPORTE PARAFUSADO COM PLACA DE ENCAIXE 4" X 4" MÉDIO (1,30 M DO PISO) PARA PONTO ELÉTRICO - FORNECIMENTO E INSTALAÇÃO. AF_12/2015</t>
  </si>
  <si>
    <t xml:space="preserve"> 18.2 </t>
  </si>
  <si>
    <t>CFTV</t>
  </si>
  <si>
    <t xml:space="preserve"> ELE-CXS-165 </t>
  </si>
  <si>
    <t>CAIXA DE LIGAÇÃO/PASSAGEM EM PVC RÍGIDO PARA ELETRODUTO, DIMENSÕES 4"X4", EMBUTIDA EM ALVENARIA - FORNECIMENTO E INSTALAÇÃO</t>
  </si>
  <si>
    <t xml:space="preserve"> ELE-CXS-170 </t>
  </si>
  <si>
    <t>CAIXA DE LIGAÇÃO/PASSAGEM EM PVC RÍGIDO PARA ELETRODUTO, OCTOGONAL COM FUNDO MÓVEL, DIMENSÕES 4"X4", EMBUTIDA EM LAJE - FORNECIMENTO E INSTALAÇÃO</t>
  </si>
  <si>
    <t xml:space="preserve"> ELE-CXS-015 </t>
  </si>
  <si>
    <t>CAIXA DE PASSAGEM EM CHAPA DE AÇO, EMBUTIR 330 X 330 X 122 MM</t>
  </si>
  <si>
    <t xml:space="preserve"> 18.3 </t>
  </si>
  <si>
    <t>ANTENA</t>
  </si>
  <si>
    <t xml:space="preserve"> 19 </t>
  </si>
  <si>
    <t>EXAUSTÃO MECÂNICA</t>
  </si>
  <si>
    <t xml:space="preserve"> 19.1 </t>
  </si>
  <si>
    <t xml:space="preserve"> 43.05.030 </t>
  </si>
  <si>
    <t>Exaustor elétrico em plástico, vazão de 150 a 190m³/h</t>
  </si>
  <si>
    <t xml:space="preserve"> 20 </t>
  </si>
  <si>
    <t>SISTEMA DE PROTEÇÃO CONTRA DESCARGAS ATMOSFÉRICAS (SPDA)</t>
  </si>
  <si>
    <t xml:space="preserve"> SPDA-CXS-005 </t>
  </si>
  <si>
    <t>CAIXA DE EQUALIZAÇÃO DE EMBUTIR COM SAIDAS NAS PARTES SUPERIOR E INFERIOR PARA ELETRODUTO DE 25MM (1"), 20 X 20 X 14 MM, COM NOVE TERMINAIS</t>
  </si>
  <si>
    <t xml:space="preserve"> SPDA-BAR-025 </t>
  </si>
  <si>
    <t>RE-BAR 10MM X 3M COM 3 CLIPS PARA EMENDA 8-10MM</t>
  </si>
  <si>
    <t xml:space="preserve"> 93358 </t>
  </si>
  <si>
    <t>ESCAVAÇÃO MANUAL DE VALA COM PROFUNDIDADE MENOR OU IGUAL A 1,30 M. AF_02/2021</t>
  </si>
  <si>
    <t xml:space="preserve"> 96973 </t>
  </si>
  <si>
    <t>CORDOALHA DE COBRE NU 35 MM², NÃO ENTERRADA, COM ISOLADOR - FORNECIMENTO E INSTALAÇÃO. AF_12/2017</t>
  </si>
  <si>
    <t xml:space="preserve"> 96977 </t>
  </si>
  <si>
    <t>CORDOALHA DE COBRE NU 50 MM², ENTERRADA, SEM ISOLADOR - FORNECIMENTO E INSTALAÇÃO. AF_12/2017</t>
  </si>
  <si>
    <t xml:space="preserve"> 96986 </t>
  </si>
  <si>
    <t>HASTE DE ATERRAMENTO 3/4  PARA SPDA - FORNECIMENTO E INSTALAÇÃO. AF_12/2017</t>
  </si>
  <si>
    <t xml:space="preserve"> SPDA-CXS-020 </t>
  </si>
  <si>
    <t>CAIXA DE INSPEÇÃO EM PVC, DIÂMETRO DE 30CM, ALTURA DE 30CM, COM TAMPA EM FERRO FUNDIDO, EXCLUSIVE HASTE DE ATERRAMENTO, INCLUSIVE INSTALAÇÃO</t>
  </si>
  <si>
    <t xml:space="preserve"> 42.05.230 </t>
  </si>
  <si>
    <t>Clips de fixação para vergalhão em aço galvanizado de 3/8´</t>
  </si>
  <si>
    <t xml:space="preserve"> 11.83.02 </t>
  </si>
  <si>
    <t>CONECTOR CABO HASTE CHT-1 DE ATERRAMENTO P.TELEMAR</t>
  </si>
  <si>
    <t xml:space="preserve"> 11.92.15 </t>
  </si>
  <si>
    <t>CONECTOR EMENDA E MEDICAO P/CABOS COBRE 16 A 50MM2</t>
  </si>
  <si>
    <t xml:space="preserve"> 21 </t>
  </si>
  <si>
    <t>SERVIÇOS COMPLEMENTARES</t>
  </si>
  <si>
    <t xml:space="preserve"> 21.1 </t>
  </si>
  <si>
    <t xml:space="preserve"> SER-MAS-005 </t>
  </si>
  <si>
    <t>MASTRO DE PÁTIO PARA BANDEIRA, EM TUBO GALVANIZADO 2" - H = 6,00 M</t>
  </si>
  <si>
    <t xml:space="preserve"> 12449 </t>
  </si>
  <si>
    <t>Placa de inauguração em alumínio composto preto, 60x60cm, esp=4mm, (ACM constit. de 02 chapas sólidas de alumínio c/ núcleo central em polietileno), c/ pintura coilcoating PVDF KYNAR 500, texto gravado a laser, acab em verniz autom., mold em alumínio</t>
  </si>
  <si>
    <t xml:space="preserve"> PAI-GRA-015 </t>
  </si>
  <si>
    <t>PLANTIO DE GRAMA ESMERALDA EM PLACAS, INCLUSIVE TERRA VEGETAL E CONSERVAÇÃO POR 30 DIAS</t>
  </si>
  <si>
    <t xml:space="preserve"> 22 </t>
  </si>
  <si>
    <t>SERVIÇOS FINAIS</t>
  </si>
  <si>
    <t xml:space="preserve"> 22.1 </t>
  </si>
  <si>
    <t xml:space="preserve"> LIM-GER-005 </t>
  </si>
  <si>
    <t>LIMPEZA FINAL PARA ENTREGA DA OBRA</t>
  </si>
  <si>
    <t>Total sem BDI</t>
  </si>
  <si>
    <t>Total do BDI</t>
  </si>
  <si>
    <t>Total Geral</t>
  </si>
  <si>
    <t xml:space="preserve">_______________________________________________________________
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</si>
  <si>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</si>
  <si>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</si>
  <si>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</si>
  <si>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</si>
  <si>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</si>
  <si>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</si>
  <si>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</si>
  <si>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2.1.2</t>
  </si>
  <si>
    <t xml:space="preserve"> 2.1.3</t>
  </si>
  <si>
    <t xml:space="preserve"> 2.1.4</t>
  </si>
  <si>
    <t xml:space="preserve"> 2.1.5</t>
  </si>
  <si>
    <t xml:space="preserve"> 2.2.2</t>
  </si>
  <si>
    <t xml:space="preserve"> 2.2.3</t>
  </si>
  <si>
    <t xml:space="preserve"> 2.2.4</t>
  </si>
  <si>
    <t xml:space="preserve"> 2.2.5</t>
  </si>
  <si>
    <t xml:space="preserve"> 2.2.6</t>
  </si>
  <si>
    <t xml:space="preserve"> 2.2.7</t>
  </si>
  <si>
    <t xml:space="preserve"> 2.2.8</t>
  </si>
  <si>
    <t xml:space="preserve"> 2.3.2</t>
  </si>
  <si>
    <t xml:space="preserve"> 2.3.3</t>
  </si>
  <si>
    <t xml:space="preserve"> 2.3.4</t>
  </si>
  <si>
    <t xml:space="preserve"> 2.3.5</t>
  </si>
  <si>
    <t xml:space="preserve"> 2.3.6</t>
  </si>
  <si>
    <t xml:space="preserve"> 2.3.7</t>
  </si>
  <si>
    <t xml:space="preserve"> 2.3.8</t>
  </si>
  <si>
    <t xml:space="preserve"> 2.3.9</t>
  </si>
  <si>
    <t xml:space="preserve"> 2.3.10</t>
  </si>
  <si>
    <t xml:space="preserve"> 3.1.2</t>
  </si>
  <si>
    <t xml:space="preserve"> 3.1.3</t>
  </si>
  <si>
    <t xml:space="preserve"> 3.1.4</t>
  </si>
  <si>
    <t xml:space="preserve"> 3.1.5</t>
  </si>
  <si>
    <t xml:space="preserve"> 3.1.6</t>
  </si>
  <si>
    <t xml:space="preserve"> 3.2.2</t>
  </si>
  <si>
    <t xml:space="preserve"> 3.2.3</t>
  </si>
  <si>
    <t xml:space="preserve"> 3.2.4</t>
  </si>
  <si>
    <t xml:space="preserve"> 3.2.5</t>
  </si>
  <si>
    <t xml:space="preserve"> 3.2.6</t>
  </si>
  <si>
    <t xml:space="preserve"> 3.2.7</t>
  </si>
  <si>
    <t xml:space="preserve"> 3.2.8</t>
  </si>
  <si>
    <t xml:space="preserve"> 3.3.2</t>
  </si>
  <si>
    <t xml:space="preserve"> 3.3.3</t>
  </si>
  <si>
    <t xml:space="preserve"> 3.3.4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</si>
  <si>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</si>
  <si>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</si>
  <si>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</si>
  <si>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</si>
  <si>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</si>
  <si>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 xml:space="preserve"> 3.4.2</t>
  </si>
  <si>
    <t xml:space="preserve"> 3.4.3</t>
  </si>
  <si>
    <t xml:space="preserve"> 3.4.4</t>
  </si>
  <si>
    <t xml:space="preserve"> 3.4.5</t>
  </si>
  <si>
    <t xml:space="preserve"> 3.4.6</t>
  </si>
  <si>
    <t xml:space="preserve"> 3.4.7</t>
  </si>
  <si>
    <t xml:space="preserve"> 3.4.8</t>
  </si>
  <si>
    <t xml:space="preserve"> 3.5.1.2</t>
  </si>
  <si>
    <t xml:space="preserve"> 3.5.1.3</t>
  </si>
  <si>
    <t xml:space="preserve"> 3.5.1.4</t>
  </si>
  <si>
    <t xml:space="preserve"> 3.5.1.5</t>
  </si>
  <si>
    <t xml:space="preserve"> 3.5.2.2</t>
  </si>
  <si>
    <t xml:space="preserve"> 3.5.2.3</t>
  </si>
  <si>
    <t xml:space="preserve"> 3.5.2.4</t>
  </si>
  <si>
    <t xml:space="preserve"> 3.5.2.5</t>
  </si>
  <si>
    <t xml:space="preserve"> 3.5.3.2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</si>
  <si>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</si>
  <si>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</si>
  <si>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</si>
  <si>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</si>
  <si>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</si>
  <si>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 xml:space="preserve"> 4.7</t>
  </si>
  <si>
    <t xml:space="preserve"> 5.2</t>
  </si>
  <si>
    <t xml:space="preserve"> 5.3</t>
  </si>
  <si>
    <t xml:space="preserve"> 5.4</t>
  </si>
  <si>
    <t xml:space="preserve"> 5.5</t>
  </si>
  <si>
    <t xml:space="preserve"> 5.6</t>
  </si>
  <si>
    <t xml:space="preserve"> 5.7</t>
  </si>
  <si>
    <t xml:space="preserve"> 5.8</t>
  </si>
  <si>
    <t xml:space="preserve"> 5.9</t>
  </si>
  <si>
    <t xml:space="preserve"> 5.10</t>
  </si>
  <si>
    <t xml:space="preserve"> 5.11</t>
  </si>
  <si>
    <t xml:space="preserve"> 5.12</t>
  </si>
  <si>
    <t xml:space="preserve"> 5.13</t>
  </si>
  <si>
    <t xml:space="preserve"> 5.14</t>
  </si>
  <si>
    <t xml:space="preserve"> 5.15</t>
  </si>
  <si>
    <t xml:space="preserve"> 6.2</t>
  </si>
  <si>
    <t xml:space="preserve"> 6.3</t>
  </si>
  <si>
    <t xml:space="preserve"> 6.4</t>
  </si>
  <si>
    <t xml:space="preserve"> 6.5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</si>
  <si>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</si>
  <si>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</si>
  <si>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</si>
  <si>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</si>
  <si>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</si>
  <si>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</si>
  <si>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</si>
  <si>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 8.9</t>
  </si>
  <si>
    <t xml:space="preserve"> 8.10</t>
  </si>
  <si>
    <t xml:space="preserve"> 9.1.2</t>
  </si>
  <si>
    <t xml:space="preserve"> 9.1.3</t>
  </si>
  <si>
    <t xml:space="preserve"> 9.1.4</t>
  </si>
  <si>
    <t xml:space="preserve"> 9.1.5</t>
  </si>
  <si>
    <t xml:space="preserve"> 9.1.6</t>
  </si>
  <si>
    <t xml:space="preserve"> 9.1.7</t>
  </si>
  <si>
    <t xml:space="preserve"> 9.2.2</t>
  </si>
  <si>
    <t xml:space="preserve"> 9.2.3</t>
  </si>
  <si>
    <t xml:space="preserve"> 9.2.4</t>
  </si>
  <si>
    <t xml:space="preserve"> 9.2.5</t>
  </si>
  <si>
    <t xml:space="preserve"> 10.2</t>
  </si>
  <si>
    <t xml:space="preserve"> 10.3</t>
  </si>
  <si>
    <t xml:space="preserve"> 10.4</t>
  </si>
  <si>
    <t xml:space="preserve"> 10.5</t>
  </si>
  <si>
    <t xml:space="preserve"> 10.6</t>
  </si>
  <si>
    <t xml:space="preserve"> 10.7</t>
  </si>
  <si>
    <t xml:space="preserve"> 10.8</t>
  </si>
  <si>
    <t xml:space="preserve"> 10.9</t>
  </si>
  <si>
    <t xml:space="preserve"> 11.1.2</t>
  </si>
  <si>
    <t xml:space="preserve"> 11.1.1</t>
  </si>
  <si>
    <t xml:space="preserve"> 12.2</t>
  </si>
  <si>
    <t xml:space="preserve"> 12.3</t>
  </si>
  <si>
    <t xml:space="preserve"> 12.4</t>
  </si>
  <si>
    <t xml:space="preserve"> 12.5</t>
  </si>
  <si>
    <t xml:space="preserve"> 12.6</t>
  </si>
  <si>
    <t xml:space="preserve"> 12.7</t>
  </si>
  <si>
    <t xml:space="preserve"> 12.8</t>
  </si>
  <si>
    <t xml:space="preserve"> 12.9</t>
  </si>
  <si>
    <t xml:space="preserve"> 12.10</t>
  </si>
  <si>
    <t xml:space="preserve"> 12.11</t>
  </si>
  <si>
    <t xml:space="preserve"> 13.2</t>
  </si>
  <si>
    <t xml:space="preserve"> 13.3</t>
  </si>
  <si>
    <t xml:space="preserve"> 13.4</t>
  </si>
  <si>
    <t xml:space="preserve"> 13.5</t>
  </si>
  <si>
    <t xml:space="preserve"> 13.6</t>
  </si>
  <si>
    <t xml:space="preserve"> 13.7</t>
  </si>
  <si>
    <t xml:space="preserve"> 13.8</t>
  </si>
  <si>
    <t xml:space="preserve"> 13.9</t>
  </si>
  <si>
    <t xml:space="preserve"> 13.10</t>
  </si>
  <si>
    <t xml:space="preserve"> 13.11</t>
  </si>
  <si>
    <t xml:space="preserve"> 13.12</t>
  </si>
  <si>
    <t xml:space="preserve"> 13.13</t>
  </si>
  <si>
    <t xml:space="preserve"> 13.14</t>
  </si>
  <si>
    <t xml:space="preserve"> 13.15</t>
  </si>
  <si>
    <t xml:space="preserve"> 13.16</t>
  </si>
  <si>
    <t xml:space="preserve"> 13.17</t>
  </si>
  <si>
    <t xml:space="preserve"> 13.18</t>
  </si>
  <si>
    <t xml:space="preserve"> 13.19</t>
  </si>
  <si>
    <t xml:space="preserve"> 13.20</t>
  </si>
  <si>
    <t xml:space="preserve"> 13.21</t>
  </si>
  <si>
    <t xml:space="preserve"> 13.22</t>
  </si>
  <si>
    <t xml:space="preserve"> 13.23</t>
  </si>
  <si>
    <t xml:space="preserve"> 13.24</t>
  </si>
  <si>
    <t xml:space="preserve"> 14.1</t>
  </si>
  <si>
    <t xml:space="preserve"> 14.2</t>
  </si>
  <si>
    <t xml:space="preserve"> 14.3</t>
  </si>
  <si>
    <t xml:space="preserve"> 14.4</t>
  </si>
  <si>
    <t xml:space="preserve"> 14.5</t>
  </si>
  <si>
    <t xml:space="preserve"> 14.6</t>
  </si>
  <si>
    <t xml:space="preserve"> 14.7</t>
  </si>
  <si>
    <t xml:space="preserve"> 14.8</t>
  </si>
  <si>
    <t xml:space="preserve"> 14.9</t>
  </si>
  <si>
    <t xml:space="preserve"> 14.10</t>
  </si>
  <si>
    <t xml:space="preserve"> 14.11</t>
  </si>
  <si>
    <t xml:space="preserve"> 14.12</t>
  </si>
  <si>
    <t xml:space="preserve"> 14.13</t>
  </si>
  <si>
    <t xml:space="preserve"> 14.14</t>
  </si>
  <si>
    <t xml:space="preserve"> 14.15</t>
  </si>
  <si>
    <t xml:space="preserve"> 14.16</t>
  </si>
  <si>
    <t xml:space="preserve"> 14.17</t>
  </si>
  <si>
    <t xml:space="preserve"> 15.1</t>
  </si>
  <si>
    <t xml:space="preserve"> 15.2</t>
  </si>
  <si>
    <t xml:space="preserve"> 15.3</t>
  </si>
  <si>
    <t xml:space="preserve"> 15.4</t>
  </si>
  <si>
    <t xml:space="preserve"> 15.5</t>
  </si>
  <si>
    <t xml:space="preserve"> 15.6</t>
  </si>
  <si>
    <t xml:space="preserve"> 16.1.2</t>
  </si>
  <si>
    <t xml:space="preserve"> 16.1.3</t>
  </si>
  <si>
    <t xml:space="preserve"> 16.1.4</t>
  </si>
  <si>
    <t xml:space="preserve"> 16.1.5</t>
  </si>
  <si>
    <t xml:space="preserve"> 16.1.6</t>
  </si>
  <si>
    <t xml:space="preserve"> 16.1.7</t>
  </si>
  <si>
    <t xml:space="preserve"> 16.1.8</t>
  </si>
  <si>
    <t xml:space="preserve"> 16.1.9</t>
  </si>
  <si>
    <t xml:space="preserve"> 16.1.10</t>
  </si>
  <si>
    <t xml:space="preserve"> 16.1.11</t>
  </si>
  <si>
    <t xml:space="preserve"> 16.1.12</t>
  </si>
  <si>
    <t xml:space="preserve"> 16.1.14</t>
  </si>
  <si>
    <t xml:space="preserve"> 16.1.15</t>
  </si>
  <si>
    <t xml:space="preserve"> 16.1.16</t>
  </si>
  <si>
    <t xml:space="preserve"> 16.2.2</t>
  </si>
  <si>
    <t xml:space="preserve"> 16.2.3</t>
  </si>
  <si>
    <t xml:space="preserve"> 16.2.4</t>
  </si>
  <si>
    <t xml:space="preserve"> 16.2.5</t>
  </si>
  <si>
    <t xml:space="preserve"> 16.2.6</t>
  </si>
  <si>
    <t xml:space="preserve"> 16.2.7</t>
  </si>
  <si>
    <t xml:space="preserve"> 16.2.8</t>
  </si>
  <si>
    <t xml:space="preserve"> 16.2.9</t>
  </si>
  <si>
    <t xml:space="preserve"> 16.2.10</t>
  </si>
  <si>
    <t xml:space="preserve"> 16.2.11</t>
  </si>
  <si>
    <t xml:space="preserve"> 16.2.12</t>
  </si>
  <si>
    <t xml:space="preserve"> 16.2.13</t>
  </si>
  <si>
    <t xml:space="preserve"> 16.3.2</t>
  </si>
  <si>
    <t xml:space="preserve"> 16.3.3</t>
  </si>
  <si>
    <t xml:space="preserve"> 16.3.4</t>
  </si>
  <si>
    <t xml:space="preserve"> 16.3.5</t>
  </si>
  <si>
    <t xml:space="preserve"> 16.3.6</t>
  </si>
  <si>
    <t xml:space="preserve"> 16.4.2</t>
  </si>
  <si>
    <t xml:space="preserve"> 16.4.3</t>
  </si>
  <si>
    <t xml:space="preserve"> 16.4.4</t>
  </si>
  <si>
    <t xml:space="preserve"> 16.4.5</t>
  </si>
  <si>
    <t xml:space="preserve"> 16.4.6</t>
  </si>
  <si>
    <t xml:space="preserve"> 16.4.7</t>
  </si>
  <si>
    <t xml:space="preserve"> 16.4.8</t>
  </si>
  <si>
    <t xml:space="preserve"> 16.4.9</t>
  </si>
  <si>
    <t xml:space="preserve"> 16.4.10</t>
  </si>
  <si>
    <t xml:space="preserve"> 16.4.11</t>
  </si>
  <si>
    <t xml:space="preserve"> 16.4.12</t>
  </si>
  <si>
    <t xml:space="preserve"> 16.4.14</t>
  </si>
  <si>
    <t xml:space="preserve"> 17.1.2</t>
  </si>
  <si>
    <t xml:space="preserve"> 17.1.3</t>
  </si>
  <si>
    <t xml:space="preserve"> 17.1.4</t>
  </si>
  <si>
    <t xml:space="preserve"> 17.1.5</t>
  </si>
  <si>
    <t xml:space="preserve"> 17.1.6</t>
  </si>
  <si>
    <t xml:space="preserve"> 17.1.7</t>
  </si>
  <si>
    <t xml:space="preserve"> 17.2.4</t>
  </si>
  <si>
    <t xml:space="preserve"> 18.1.2</t>
  </si>
  <si>
    <t xml:space="preserve"> 18.1.3</t>
  </si>
  <si>
    <t xml:space="preserve"> 18.1.4</t>
  </si>
  <si>
    <t xml:space="preserve"> 18.1.5</t>
  </si>
  <si>
    <t xml:space="preserve"> 18.1.6</t>
  </si>
  <si>
    <t xml:space="preserve"> 18.1.7</t>
  </si>
  <si>
    <t xml:space="preserve"> 18.1.8</t>
  </si>
  <si>
    <t xml:space="preserve"> 18.1.9</t>
  </si>
  <si>
    <t xml:space="preserve"> 18.1.10</t>
  </si>
  <si>
    <t xml:space="preserve"> 18.1.11</t>
  </si>
  <si>
    <t xml:space="preserve"> 18.1.12</t>
  </si>
  <si>
    <t xml:space="preserve"> 18.1.13</t>
  </si>
  <si>
    <t xml:space="preserve"> 18.1.14</t>
  </si>
  <si>
    <t xml:space="preserve"> 18.1.15</t>
  </si>
  <si>
    <t xml:space="preserve"> 18.1.16</t>
  </si>
  <si>
    <t xml:space="preserve"> 18.2.2</t>
  </si>
  <si>
    <t xml:space="preserve"> 18.2.3</t>
  </si>
  <si>
    <t xml:space="preserve"> 18.2.4</t>
  </si>
  <si>
    <t xml:space="preserve"> 18.2.5</t>
  </si>
  <si>
    <t xml:space="preserve"> 18.2.6</t>
  </si>
  <si>
    <t xml:space="preserve"> 18.2.7</t>
  </si>
  <si>
    <t xml:space="preserve"> 18.3.2</t>
  </si>
  <si>
    <t xml:space="preserve"> 18.3.3</t>
  </si>
  <si>
    <t xml:space="preserve"> 18.3.4</t>
  </si>
  <si>
    <t xml:space="preserve"> 18.3.5</t>
  </si>
  <si>
    <t xml:space="preserve"> 20.1</t>
  </si>
  <si>
    <t xml:space="preserve"> 20.2</t>
  </si>
  <si>
    <t xml:space="preserve"> 20.3</t>
  </si>
  <si>
    <t xml:space="preserve"> 20.4</t>
  </si>
  <si>
    <t xml:space="preserve"> 20.5</t>
  </si>
  <si>
    <t xml:space="preserve"> 20.6</t>
  </si>
  <si>
    <t xml:space="preserve"> 20.7</t>
  </si>
  <si>
    <t xml:space="preserve"> 20.8</t>
  </si>
  <si>
    <t xml:space="preserve"> 20.9</t>
  </si>
  <si>
    <t xml:space="preserve"> 20.10</t>
  </si>
  <si>
    <t xml:space="preserve"> 21.2</t>
  </si>
  <si>
    <t xml:space="preserve"> 21.3</t>
  </si>
  <si>
    <t xml:space="preserve"> 21.4</t>
  </si>
  <si>
    <t>Tipo de Obra (conforme acordão2622/2013 - TCU): Construção e Reforma de Edifícios</t>
  </si>
  <si>
    <t>COMPOSIÇÃO DE BDI PADRÃO</t>
  </si>
  <si>
    <t>INTERVALO DE ADMISSIBILIDADE</t>
  </si>
  <si>
    <t>ITENS</t>
  </si>
  <si>
    <t>SIGLAS</t>
  </si>
  <si>
    <t>VALORES</t>
  </si>
  <si>
    <t>MÍNIMO (%)</t>
  </si>
  <si>
    <t>MÉDIO (%)</t>
  </si>
  <si>
    <t>MÁXIMO (%)</t>
  </si>
  <si>
    <t>Taxa de rateio da Administração Central</t>
  </si>
  <si>
    <t>AC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</si>
  <si>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</si>
  <si>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</si>
  <si>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</si>
  <si>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</si>
  <si>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</si>
  <si>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</si>
  <si>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</si>
  <si>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</si>
  <si>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</si>
  <si>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COFINS 3,00%, PIS 0,65%</t>
  </si>
  <si>
    <t>CP</t>
  </si>
  <si>
    <t>ISS (Legislação Municipal)</t>
  </si>
  <si>
    <t>ISS</t>
  </si>
  <si>
    <t>BDI conforme acórdão 2622/2013 - TCU</t>
  </si>
  <si>
    <t xml:space="preserve">FÓRMULA UTILIZADA:    </t>
  </si>
  <si>
    <t xml:space="preserve"> BDI=</t>
  </si>
  <si>
    <t>(1+AC+S+R+G)*(1+DF)*(1+L)</t>
  </si>
  <si>
    <t>(1-CP-ISS)</t>
  </si>
  <si>
    <t>__________________________________</t>
  </si>
  <si>
    <t>ORSI JUNHO ENGENHARIA LTDA
CNPJ: 42.562.174/0001-98
CÁSSIO CÉSAR ORSI JUNHO
CPF: 043.825.656-50</t>
  </si>
  <si>
    <t>ITEM</t>
  </si>
  <si>
    <t>DESCRIÇÃO</t>
  </si>
  <si>
    <t>FÍSICO/ FINANCEIRO</t>
  </si>
  <si>
    <t>CUSTO TOTAL C/ BDI</t>
  </si>
  <si>
    <t>PARCELA 1</t>
  </si>
  <si>
    <t>PARCELA 2</t>
  </si>
  <si>
    <t>PARCELA 3</t>
  </si>
  <si>
    <t>PARCELA 4</t>
  </si>
  <si>
    <t>PARCELA 5</t>
  </si>
  <si>
    <t>PARCELA 6</t>
  </si>
  <si>
    <t>TOTAL</t>
  </si>
  <si>
    <t>FÍSICO %</t>
  </si>
  <si>
    <t xml:space="preserve">FINANCEIRO </t>
  </si>
  <si>
    <t/>
  </si>
  <si>
    <t>SUBTOTAL</t>
  </si>
  <si>
    <t>BDI: 25,1% INCLUSO</t>
  </si>
  <si>
    <t>TOTAL ACUMULADO</t>
  </si>
  <si>
    <t>__________________________________________________</t>
  </si>
  <si>
    <t>ITAPEVA, 01 DE NOVEMBRO DE 2021.</t>
  </si>
  <si>
    <t xml:space="preserve"> ÁGUA FRIA</t>
  </si>
  <si>
    <t>11.1</t>
  </si>
  <si>
    <t xml:space="preserve"> 11.1.3</t>
  </si>
  <si>
    <t xml:space="preserve"> 11.1.4</t>
  </si>
  <si>
    <t xml:space="preserve"> 11.1.5</t>
  </si>
  <si>
    <t xml:space="preserve"> 11.1.6</t>
  </si>
  <si>
    <t xml:space="preserve"> 11.1.7</t>
  </si>
  <si>
    <t xml:space="preserve"> 11.1.8</t>
  </si>
  <si>
    <t xml:space="preserve"> 11.1.9</t>
  </si>
  <si>
    <t xml:space="preserve"> 11.1.10</t>
  </si>
  <si>
    <t xml:space="preserve"> 11.1.11</t>
  </si>
  <si>
    <t xml:space="preserve"> 11.1.12</t>
  </si>
  <si>
    <t xml:space="preserve"> 11.1.13</t>
  </si>
  <si>
    <t xml:space="preserve"> 11.1.14</t>
  </si>
  <si>
    <t xml:space="preserve"> 11.1.15</t>
  </si>
  <si>
    <t xml:space="preserve"> 11.1.16</t>
  </si>
  <si>
    <t xml:space="preserve"> 11.1.17</t>
  </si>
  <si>
    <t xml:space="preserve"> 11.1.18</t>
  </si>
  <si>
    <t xml:space="preserve"> 11.1.19</t>
  </si>
  <si>
    <t xml:space="preserve"> 11.1.20</t>
  </si>
  <si>
    <t xml:space="preserve"> 11.1.21</t>
  </si>
  <si>
    <t xml:space="preserve"> 11.1.22</t>
  </si>
  <si>
    <t xml:space="preserve"> 11.1.23</t>
  </si>
  <si>
    <t xml:space="preserve"> 11.1.24</t>
  </si>
  <si>
    <t xml:space="preserve"> 11.1.25</t>
  </si>
  <si>
    <t xml:space="preserve"> 11.1.26</t>
  </si>
  <si>
    <t xml:space="preserve"> 11.1.27</t>
  </si>
  <si>
    <t xml:space="preserve"> 11.1.28</t>
  </si>
  <si>
    <t xml:space="preserve"> 11.1.29</t>
  </si>
  <si>
    <t xml:space="preserve"> 11.1.30</t>
  </si>
  <si>
    <t xml:space="preserve"> 11.1.31</t>
  </si>
  <si>
    <t xml:space="preserve"> 11.1.32</t>
  </si>
  <si>
    <t xml:space="preserve"> 11.1.33</t>
  </si>
  <si>
    <t xml:space="preserve"> 11.1.34</t>
  </si>
  <si>
    <t xml:space="preserve"> 11.1.35</t>
  </si>
  <si>
    <t>CONSTRUÇÃO DA NOVA SEDE DA CÂMARA MUNICIPAL DE ITAPEVA - MG</t>
  </si>
  <si>
    <t>ITAPEVA - MG, 01 DE NOVEMBRO DE 2021.</t>
  </si>
  <si>
    <t>MERCADO</t>
  </si>
  <si>
    <t>Letreiro em letra caixa em ACM prata escovado com iluminaçõ por trás 5,70x0,40m</t>
  </si>
  <si>
    <t>DISJUNTOR DE PROTEÇÃO DIFERENCIAL RESIDUAL (DR), TETRAPOLAR, TIPO DIN, CORRENTE NOMINAL DE 40A, ALTA SENSIBILIDADE, CORRENTE DIFERENCIAL RESIDUAL NOMINAL COM ATUAÇÃO DE 30MA</t>
  </si>
  <si>
    <t>LUMINÁRIA TIPO CALHA, DE SOBREPOR, COM 2 LÂMPADAS TUBULARES LED DE 18 W - FORNECIMENTO E INSTALAÇÃO. AF_02/2020</t>
  </si>
  <si>
    <t>LUMINÁRIA TIPO CALHA, DE SOBREPOR, COM 2 LÂMPADAS TUBULARES FLUORESCENTES DE 36 W, COM REATOR DE PARTIDA RÁPIDA - FORNECIMENTO E INSTALAÇÃO. AF_02/2020</t>
  </si>
  <si>
    <t>LUMINARIA LED DE EMBUTIR EM FORRO DE GESSO OU MODULADO, COM ALETAS E REFLETORES EM ALUMINIO ALTO BRILHO, REF. CAA01-E232 DA LUMICENTER OU SIMILAR, INCLUSO DUAS LAMPADAS T 8 DE 18W - FORNECIMENTO E INSTALACAO</t>
  </si>
  <si>
    <t>AGESUL</t>
  </si>
  <si>
    <t>LUMINARIA LED DE EMBUTIR EM FORRO DE GESSO OU MODULADO, COM ALETAS E REFLETORES EM ALUMINIO ALTO BRILHO, REF. CAA01-E232 DA LUMICENTER OU SIMILAR, INCLUSO DUAS LAMPADAS T 8 DE 37W - FORNECIMENTO E INSTALACAO</t>
  </si>
  <si>
    <t xml:space="preserve">SPOT BRANCO EMBUTIR REDONDO </t>
  </si>
  <si>
    <t>LUMINÁRIA LED RETANGULAR PARA PISO, EFICIÊNCIA MÍNIMA 107 lm/W</t>
  </si>
  <si>
    <t>41.11.711</t>
  </si>
  <si>
    <t>SPOT DE SOBREPOR REDONDO METAL BRANCO</t>
  </si>
  <si>
    <t>ARANDELA ALUMINIO PRETO LED 6W 2700K PLEINE LUNE</t>
  </si>
  <si>
    <t>NOTA:</t>
  </si>
  <si>
    <t>FORNECIMENTO E ASSENTAMENTO DE PORTA DE ALUMÍNIO, LINHA SUPREMA ACABAMENTO ANODIZADO, TIPO ABRIR COM CONTRAMARCO, COM UMA OU DUAS FOLHAS, INCLUSIVE FORNECIMENTO DE VIDRO LISO DE 4MM, FERRAGENS E ACESSÓRIOS</t>
  </si>
  <si>
    <t xml:space="preserve"> 16.1.13</t>
  </si>
  <si>
    <t xml:space="preserve"> 16.4.13</t>
  </si>
  <si>
    <t xml:space="preserve"> 16.4.15</t>
  </si>
  <si>
    <t xml:space="preserve"> 16.4.16</t>
  </si>
  <si>
    <t xml:space="preserve"> 16.4.17</t>
  </si>
  <si>
    <t xml:space="preserve"> 16.4.18</t>
  </si>
  <si>
    <t xml:space="preserve"> 16.4.19</t>
  </si>
  <si>
    <t xml:space="preserve"> 16.4.20</t>
  </si>
  <si>
    <t xml:space="preserve"> 18.2.1</t>
  </si>
  <si>
    <t xml:space="preserve"> 18.3.1</t>
  </si>
  <si>
    <t xml:space="preserve"> 19.2</t>
  </si>
  <si>
    <t>1 - É parte integrante da planilha orçamentária a cotação de mercado.</t>
  </si>
  <si>
    <t xml:space="preserve"> 17.2.1</t>
  </si>
  <si>
    <t xml:space="preserve"> 17.2.2</t>
  </si>
  <si>
    <t xml:space="preserve"> 17.2.3</t>
  </si>
  <si>
    <t xml:space="preserve"> 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</si>
</sst>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\ %"/>
    <numFmt numFmtId="165" formatCode="0.0000%"/>
  </numFmts>
  <fonts count="39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name val="Arial"/>
      <family val="1"/>
    </font>
    <font>
      <b/>
      <sz val="12"/>
      <name val="Arial"/>
      <family val="1"/>
    </font>
    <font>
      <b/>
      <sz val="14"/>
      <name val="Arial"/>
      <family val="1"/>
    </font>
    <font>
      <b/>
      <sz val="16"/>
      <name val="Arial"/>
      <family val="1"/>
    </font>
    <font>
      <b/>
      <sz val="18"/>
      <name val="Arial"/>
      <family val="1"/>
    </font>
    <font>
      <sz val="18"/>
      <name val="Arial"/>
      <family val="1"/>
    </font>
    <font>
      <b/>
      <sz val="14"/>
      <name val="Arial"/>
      <family val="2"/>
    </font>
    <font>
      <b/>
      <sz val="16"/>
      <name val="Arial"/>
      <family val="2"/>
    </font>
    <font>
      <sz val="10"/>
      <color rgb="FF33333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4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21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right" vertical="top" wrapText="1"/>
    </xf>
    <xf numFmtId="0" fontId="11" fillId="0" borderId="9" xfId="0" applyFont="1" applyFill="1" applyBorder="1" applyAlignment="1">
      <alignment horizontal="center" vertical="top" wrapText="1"/>
    </xf>
    <xf numFmtId="164" fontId="14" fillId="0" borderId="12" xfId="0" applyNumberFormat="1" applyFont="1" applyFill="1" applyBorder="1" applyAlignment="1">
      <alignment horizontal="right" vertical="top" wrapText="1"/>
    </xf>
    <xf numFmtId="0" fontId="16" fillId="0" borderId="13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right" vertical="top" wrapText="1"/>
    </xf>
    <xf numFmtId="0" fontId="17" fillId="0" borderId="1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left" vertical="top" wrapText="1"/>
    </xf>
    <xf numFmtId="164" fontId="8" fillId="5" borderId="7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15" fillId="0" borderId="0" xfId="1" applyFont="1" applyFill="1" applyAlignment="1">
      <alignment vertical="center"/>
    </xf>
    <xf numFmtId="9" fontId="25" fillId="0" borderId="0" xfId="2" applyFont="1" applyFill="1" applyBorder="1" applyAlignment="1">
      <alignment vertical="center"/>
    </xf>
    <xf numFmtId="43" fontId="24" fillId="0" borderId="0" xfId="1" applyFont="1" applyFill="1" applyAlignment="1">
      <alignment vertical="center"/>
    </xf>
    <xf numFmtId="0" fontId="24" fillId="0" borderId="20" xfId="0" applyFont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9" fontId="24" fillId="0" borderId="20" xfId="2" applyFont="1" applyFill="1" applyBorder="1" applyAlignment="1">
      <alignment vertical="center"/>
    </xf>
    <xf numFmtId="0" fontId="15" fillId="0" borderId="20" xfId="0" applyFont="1" applyBorder="1" applyAlignment="1">
      <alignment horizontal="left" vertical="center"/>
    </xf>
    <xf numFmtId="10" fontId="15" fillId="0" borderId="20" xfId="2" applyNumberFormat="1" applyFont="1" applyFill="1" applyBorder="1" applyAlignment="1">
      <alignment vertical="center"/>
    </xf>
    <xf numFmtId="10" fontId="26" fillId="0" borderId="20" xfId="2" applyNumberFormat="1" applyFont="1" applyBorder="1" applyAlignment="1">
      <alignment horizontal="right" vertical="center"/>
    </xf>
    <xf numFmtId="10" fontId="24" fillId="0" borderId="20" xfId="2" applyNumberFormat="1" applyFont="1" applyFill="1" applyBorder="1" applyAlignment="1">
      <alignment vertical="center"/>
    </xf>
    <xf numFmtId="43" fontId="24" fillId="0" borderId="0" xfId="1" applyFont="1" applyAlignment="1">
      <alignment vertical="center"/>
    </xf>
    <xf numFmtId="0" fontId="15" fillId="0" borderId="0" xfId="1" applyNumberFormat="1" applyFont="1" applyFill="1" applyAlignment="1">
      <alignment horizontal="left" vertical="center"/>
    </xf>
    <xf numFmtId="0" fontId="15" fillId="0" borderId="0" xfId="1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/>
    </xf>
    <xf numFmtId="0" fontId="9" fillId="0" borderId="23" xfId="0" applyFont="1" applyFill="1" applyBorder="1" applyAlignment="1">
      <alignment vertical="top" wrapText="1"/>
    </xf>
    <xf numFmtId="0" fontId="24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9" fontId="9" fillId="0" borderId="20" xfId="2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vertical="center"/>
    </xf>
    <xf numFmtId="10" fontId="15" fillId="4" borderId="20" xfId="2" applyNumberFormat="1" applyFont="1" applyFill="1" applyBorder="1" applyAlignment="1">
      <alignment vertical="center"/>
    </xf>
    <xf numFmtId="9" fontId="15" fillId="4" borderId="20" xfId="2" applyNumberFormat="1" applyFont="1" applyFill="1" applyBorder="1" applyAlignment="1">
      <alignment vertical="center"/>
    </xf>
    <xf numFmtId="9" fontId="15" fillId="4" borderId="20" xfId="2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4" fontId="15" fillId="0" borderId="20" xfId="0" applyNumberFormat="1" applyFont="1" applyFill="1" applyBorder="1" applyAlignment="1">
      <alignment vertical="center"/>
    </xf>
    <xf numFmtId="43" fontId="15" fillId="0" borderId="20" xfId="3" applyFont="1" applyFill="1" applyBorder="1" applyAlignment="1">
      <alignment vertical="center"/>
    </xf>
    <xf numFmtId="10" fontId="15" fillId="0" borderId="20" xfId="3" applyNumberFormat="1" applyFont="1" applyFill="1" applyBorder="1" applyAlignment="1">
      <alignment vertical="center"/>
    </xf>
    <xf numFmtId="165" fontId="0" fillId="0" borderId="0" xfId="0" applyNumberFormat="1"/>
    <xf numFmtId="10" fontId="0" fillId="0" borderId="0" xfId="0" applyNumberFormat="1"/>
    <xf numFmtId="9" fontId="15" fillId="0" borderId="20" xfId="2" applyFont="1" applyFill="1" applyBorder="1" applyAlignment="1">
      <alignment vertical="center"/>
    </xf>
    <xf numFmtId="9" fontId="15" fillId="0" borderId="0" xfId="2" applyFont="1" applyFill="1" applyAlignment="1"/>
    <xf numFmtId="0" fontId="10" fillId="0" borderId="9" xfId="0" applyFont="1" applyFill="1" applyBorder="1" applyAlignment="1">
      <alignment horizontal="center" vertical="top" wrapText="1"/>
    </xf>
    <xf numFmtId="4" fontId="0" fillId="0" borderId="0" xfId="0" applyNumberFormat="1"/>
    <xf numFmtId="43" fontId="0" fillId="0" borderId="0" xfId="1" applyFont="1"/>
    <xf numFmtId="0" fontId="10" fillId="0" borderId="16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right" vertical="top" wrapText="1"/>
    </xf>
    <xf numFmtId="164" fontId="14" fillId="0" borderId="16" xfId="0" applyNumberFormat="1" applyFont="1" applyFill="1" applyBorder="1" applyAlignment="1">
      <alignment horizontal="right" vertical="top" wrapText="1"/>
    </xf>
    <xf numFmtId="0" fontId="35" fillId="0" borderId="0" xfId="0" applyFont="1"/>
    <xf numFmtId="0" fontId="10" fillId="0" borderId="16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35" fillId="6" borderId="24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right" vertical="top" wrapText="1"/>
    </xf>
    <xf numFmtId="0" fontId="36" fillId="0" borderId="0" xfId="0" applyFont="1"/>
    <xf numFmtId="43" fontId="37" fillId="0" borderId="0" xfId="1" applyFont="1"/>
    <xf numFmtId="43" fontId="4" fillId="0" borderId="3" xfId="1" applyFont="1" applyFill="1" applyBorder="1" applyAlignment="1">
      <alignment horizontal="right" vertical="top" wrapText="1"/>
    </xf>
    <xf numFmtId="43" fontId="5" fillId="5" borderId="4" xfId="1" applyFont="1" applyFill="1" applyBorder="1" applyAlignment="1">
      <alignment horizontal="left" vertical="top" wrapText="1"/>
    </xf>
    <xf numFmtId="43" fontId="7" fillId="5" borderId="6" xfId="1" applyFont="1" applyFill="1" applyBorder="1" applyAlignment="1">
      <alignment horizontal="right" vertical="top" wrapText="1"/>
    </xf>
    <xf numFmtId="43" fontId="13" fillId="0" borderId="11" xfId="1" applyFont="1" applyFill="1" applyBorder="1" applyAlignment="1">
      <alignment horizontal="right" vertical="top" wrapText="1"/>
    </xf>
    <xf numFmtId="43" fontId="19" fillId="0" borderId="16" xfId="1" applyFont="1" applyFill="1" applyBorder="1" applyAlignment="1">
      <alignment horizontal="right" vertical="top" wrapText="1"/>
    </xf>
    <xf numFmtId="43" fontId="13" fillId="0" borderId="16" xfId="1" applyFont="1" applyFill="1" applyBorder="1" applyAlignment="1">
      <alignment horizontal="right" vertical="top" wrapText="1"/>
    </xf>
    <xf numFmtId="43" fontId="36" fillId="0" borderId="0" xfId="1" applyFont="1"/>
    <xf numFmtId="43" fontId="6" fillId="5" borderId="5" xfId="1" applyFont="1" applyFill="1" applyBorder="1" applyAlignment="1">
      <alignment horizontal="right" vertical="top" wrapText="1"/>
    </xf>
    <xf numFmtId="43" fontId="12" fillId="0" borderId="10" xfId="1" applyFont="1" applyFill="1" applyBorder="1" applyAlignment="1">
      <alignment horizontal="right" vertical="top" wrapText="1"/>
    </xf>
    <xf numFmtId="43" fontId="18" fillId="0" borderId="15" xfId="1" applyFont="1" applyFill="1" applyBorder="1" applyAlignment="1">
      <alignment horizontal="right" vertical="top" wrapText="1"/>
    </xf>
    <xf numFmtId="43" fontId="12" fillId="0" borderId="16" xfId="1" applyFont="1" applyFill="1" applyBorder="1" applyAlignment="1">
      <alignment horizontal="right" vertical="top" wrapText="1"/>
    </xf>
    <xf numFmtId="43" fontId="38" fillId="0" borderId="0" xfId="1" applyFont="1"/>
    <xf numFmtId="43" fontId="38" fillId="0" borderId="0" xfId="0" applyNumberFormat="1" applyFont="1"/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43" fontId="0" fillId="0" borderId="0" xfId="0" applyNumberFormat="1"/>
    <xf numFmtId="164" fontId="0" fillId="0" borderId="0" xfId="0" applyNumberFormat="1"/>
    <xf numFmtId="0" fontId="3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3" fontId="28" fillId="0" borderId="0" xfId="1" applyFont="1" applyFill="1" applyAlignment="1">
      <alignment horizontal="left" vertical="top" wrapText="1"/>
    </xf>
    <xf numFmtId="0" fontId="29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10" fontId="28" fillId="0" borderId="0" xfId="2" applyNumberFormat="1" applyFont="1" applyFill="1" applyAlignment="1">
      <alignment horizontal="left" vertical="top" wrapText="1"/>
    </xf>
    <xf numFmtId="4" fontId="22" fillId="3" borderId="0" xfId="0" applyNumberFormat="1" applyFont="1" applyFill="1" applyAlignment="1">
      <alignment horizontal="right" vertical="top" wrapText="1"/>
    </xf>
    <xf numFmtId="0" fontId="21" fillId="2" borderId="0" xfId="0" applyFont="1" applyFill="1" applyAlignment="1">
      <alignment horizontal="right" vertical="top" wrapText="1"/>
    </xf>
    <xf numFmtId="0" fontId="31" fillId="0" borderId="0" xfId="0" applyFont="1" applyFill="1" applyAlignment="1">
      <alignment horizontal="center" wrapText="1"/>
    </xf>
    <xf numFmtId="0" fontId="32" fillId="0" borderId="0" xfId="0" applyFont="1" applyFill="1"/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43" fontId="37" fillId="0" borderId="0" xfId="1" applyFont="1" applyAlignment="1">
      <alignment horizontal="left"/>
    </xf>
    <xf numFmtId="4" fontId="37" fillId="3" borderId="0" xfId="0" applyNumberFormat="1" applyFont="1" applyFill="1" applyAlignment="1">
      <alignment horizontal="right" vertical="top" wrapText="1"/>
    </xf>
    <xf numFmtId="0" fontId="37" fillId="2" borderId="0" xfId="0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4" fontId="15" fillId="0" borderId="20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9" fillId="0" borderId="23" xfId="0" applyFont="1" applyFill="1" applyBorder="1" applyAlignment="1">
      <alignment horizontal="left" vertical="top" wrapText="1"/>
    </xf>
    <xf numFmtId="0" fontId="24" fillId="0" borderId="23" xfId="0" applyFont="1" applyFill="1" applyBorder="1" applyAlignment="1">
      <alignment horizontal="left" vertical="top" wrapText="1"/>
    </xf>
    <xf numFmtId="0" fontId="24" fillId="0" borderId="2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9" fontId="24" fillId="0" borderId="20" xfId="2" applyFont="1" applyFill="1" applyBorder="1" applyAlignment="1">
      <alignment horizontal="center" vertical="center"/>
    </xf>
    <xf numFmtId="0" fontId="15" fillId="0" borderId="20" xfId="1" applyNumberFormat="1" applyFont="1" applyFill="1" applyBorder="1" applyAlignment="1">
      <alignment horizontal="left" vertical="center"/>
    </xf>
    <xf numFmtId="10" fontId="26" fillId="0" borderId="20" xfId="2" applyNumberFormat="1" applyFont="1" applyBorder="1" applyAlignment="1">
      <alignment horizontal="right" vertical="center"/>
    </xf>
    <xf numFmtId="0" fontId="24" fillId="0" borderId="20" xfId="1" applyNumberFormat="1" applyFont="1" applyFill="1" applyBorder="1" applyAlignment="1">
      <alignment horizontal="left" vertical="center"/>
    </xf>
    <xf numFmtId="43" fontId="15" fillId="0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21" xfId="1" applyNumberFormat="1" applyFont="1" applyFill="1" applyBorder="1" applyAlignment="1">
      <alignment horizontal="center" vertical="center" wrapText="1"/>
    </xf>
    <xf numFmtId="0" fontId="15" fillId="0" borderId="22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10"/>
  <sheetViews>
    <sheetView tabSelected="1" zoomScale="85" zoomScaleNormal="85" workbookViewId="0">
      <selection activeCell="K396" sqref="K396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9" width="13" style="54" bestFit="1" customWidth="1"/>
    <col min="10" max="10" width="15.5" customWidth="1"/>
    <col min="11" max="11" width="12.625" bestFit="1" customWidth="1"/>
    <col min="12" max="12" width="12.75" bestFit="1" customWidth="1"/>
  </cols>
  <sheetData>
    <row r="5" spans="1:12" ht="20.25" x14ac:dyDescent="0.2">
      <c r="A5" s="82" t="s">
        <v>0</v>
      </c>
      <c r="B5" s="82"/>
      <c r="C5" s="82"/>
      <c r="D5" s="82"/>
      <c r="E5" s="83"/>
      <c r="F5" s="83"/>
      <c r="G5" s="84" t="s">
        <v>1</v>
      </c>
      <c r="H5" s="84"/>
      <c r="I5" s="83"/>
      <c r="J5" s="83"/>
    </row>
    <row r="6" spans="1:12" ht="18" x14ac:dyDescent="0.2">
      <c r="A6" s="85" t="s">
        <v>1067</v>
      </c>
      <c r="B6" s="85"/>
      <c r="C6" s="85"/>
      <c r="D6" s="85"/>
      <c r="E6" s="86"/>
      <c r="F6" s="86"/>
      <c r="G6" s="87">
        <v>0.21879999999999999</v>
      </c>
      <c r="H6" s="87"/>
      <c r="I6" s="86"/>
      <c r="J6" s="86"/>
    </row>
    <row r="7" spans="1:12" ht="23.25" x14ac:dyDescent="0.35">
      <c r="A7" s="90" t="s">
        <v>2</v>
      </c>
      <c r="B7" s="91"/>
      <c r="C7" s="91"/>
      <c r="D7" s="91"/>
      <c r="E7" s="91"/>
      <c r="F7" s="91"/>
      <c r="G7" s="91"/>
      <c r="H7" s="91"/>
      <c r="I7" s="91"/>
      <c r="J7" s="91"/>
    </row>
    <row r="8" spans="1:12" ht="30" x14ac:dyDescent="0.2">
      <c r="A8" s="1" t="s">
        <v>3</v>
      </c>
      <c r="B8" s="2" t="s">
        <v>4</v>
      </c>
      <c r="C8" s="1" t="s">
        <v>5</v>
      </c>
      <c r="D8" s="1" t="s">
        <v>6</v>
      </c>
      <c r="E8" s="3" t="s">
        <v>7</v>
      </c>
      <c r="F8" s="65" t="s">
        <v>8</v>
      </c>
      <c r="G8" s="65" t="s">
        <v>9</v>
      </c>
      <c r="H8" s="65" t="s">
        <v>10</v>
      </c>
      <c r="I8" s="65" t="s">
        <v>11</v>
      </c>
      <c r="J8" s="2" t="s">
        <v>12</v>
      </c>
    </row>
    <row r="9" spans="1:12" ht="6.75" customHeight="1" x14ac:dyDescent="0.2">
      <c r="A9" s="92"/>
      <c r="B9" s="93"/>
      <c r="C9" s="93"/>
      <c r="D9" s="93"/>
      <c r="E9" s="93"/>
      <c r="F9" s="93"/>
      <c r="G9" s="93"/>
      <c r="H9" s="93"/>
      <c r="I9" s="93"/>
      <c r="J9" s="94"/>
    </row>
    <row r="10" spans="1:12" x14ac:dyDescent="0.2">
      <c r="A10" s="11" t="s">
        <v>13</v>
      </c>
      <c r="B10" s="11"/>
      <c r="C10" s="11"/>
      <c r="D10" s="11" t="s">
        <v>14</v>
      </c>
      <c r="E10" s="11"/>
      <c r="F10" s="72"/>
      <c r="G10" s="66"/>
      <c r="H10" s="66"/>
      <c r="I10" s="67">
        <f>SUM(I11:I18)</f>
        <v>66324.59</v>
      </c>
      <c r="J10" s="12">
        <f t="shared" ref="J10:J41" si="0">I10/$J$396</f>
        <v>4.0395570242803693E-2</v>
      </c>
      <c r="L10" s="53"/>
    </row>
    <row r="11" spans="1:12" ht="63.75" x14ac:dyDescent="0.2">
      <c r="A11" s="4" t="s">
        <v>15</v>
      </c>
      <c r="B11" s="5" t="s">
        <v>16</v>
      </c>
      <c r="C11" s="4" t="s">
        <v>17</v>
      </c>
      <c r="D11" s="4" t="s">
        <v>18</v>
      </c>
      <c r="E11" s="6" t="s">
        <v>19</v>
      </c>
      <c r="F11" s="73">
        <v>1</v>
      </c>
      <c r="G11" s="68">
        <v>1649.47</v>
      </c>
      <c r="H11" s="68">
        <f>TRUNC((1+$G$6)*G11,2)</f>
        <v>2010.37</v>
      </c>
      <c r="I11" s="68">
        <f t="shared" ref="I11:I18" si="1">TRUNC(F11*H11,2)</f>
        <v>2010.37</v>
      </c>
      <c r="J11" s="7">
        <f t="shared" si="0"/>
        <v>1.2244333896225406E-3</v>
      </c>
      <c r="L11" s="53"/>
    </row>
    <row r="12" spans="1:12" x14ac:dyDescent="0.2">
      <c r="A12" s="4" t="s">
        <v>722</v>
      </c>
      <c r="B12" s="5" t="s">
        <v>20</v>
      </c>
      <c r="C12" s="4" t="s">
        <v>21</v>
      </c>
      <c r="D12" s="4" t="s">
        <v>22</v>
      </c>
      <c r="E12" s="6" t="s">
        <v>23</v>
      </c>
      <c r="F12" s="73">
        <v>152</v>
      </c>
      <c r="G12" s="68">
        <v>162.1</v>
      </c>
      <c r="H12" s="68">
        <f t="shared" ref="H12:H16" si="2">TRUNC((1+$G$6)*G12,2)</f>
        <v>197.56</v>
      </c>
      <c r="I12" s="68">
        <f t="shared" si="1"/>
        <v>30029.119999999999</v>
      </c>
      <c r="J12" s="7">
        <f t="shared" si="0"/>
        <v>1.8289497549695843E-2</v>
      </c>
      <c r="L12" s="53"/>
    </row>
    <row r="13" spans="1:12" ht="42" customHeight="1" x14ac:dyDescent="0.2">
      <c r="A13" s="4" t="s">
        <v>723</v>
      </c>
      <c r="B13" s="5" t="s">
        <v>24</v>
      </c>
      <c r="C13" s="4" t="s">
        <v>17</v>
      </c>
      <c r="D13" s="4" t="s">
        <v>25</v>
      </c>
      <c r="E13" s="6" t="s">
        <v>26</v>
      </c>
      <c r="F13" s="73">
        <v>1</v>
      </c>
      <c r="G13" s="68">
        <v>335.48</v>
      </c>
      <c r="H13" s="68">
        <f t="shared" si="2"/>
        <v>408.88</v>
      </c>
      <c r="I13" s="68">
        <f t="shared" si="1"/>
        <v>408.88</v>
      </c>
      <c r="J13" s="7">
        <f t="shared" si="0"/>
        <v>2.4903193160903935E-4</v>
      </c>
      <c r="L13" s="53"/>
    </row>
    <row r="14" spans="1:12" ht="51" x14ac:dyDescent="0.2">
      <c r="A14" s="4" t="s">
        <v>724</v>
      </c>
      <c r="B14" s="5" t="s">
        <v>27</v>
      </c>
      <c r="C14" s="4" t="s">
        <v>17</v>
      </c>
      <c r="D14" s="4" t="s">
        <v>28</v>
      </c>
      <c r="E14" s="6" t="s">
        <v>26</v>
      </c>
      <c r="F14" s="73">
        <v>1</v>
      </c>
      <c r="G14" s="68">
        <v>2266.3000000000002</v>
      </c>
      <c r="H14" s="68">
        <f t="shared" si="2"/>
        <v>2762.16</v>
      </c>
      <c r="I14" s="68">
        <f t="shared" si="1"/>
        <v>2762.16</v>
      </c>
      <c r="J14" s="7">
        <f t="shared" si="0"/>
        <v>1.682317648731227E-3</v>
      </c>
      <c r="L14" s="53"/>
    </row>
    <row r="15" spans="1:12" ht="51" x14ac:dyDescent="0.2">
      <c r="A15" s="4" t="s">
        <v>725</v>
      </c>
      <c r="B15" s="5" t="s">
        <v>29</v>
      </c>
      <c r="C15" s="4" t="s">
        <v>17</v>
      </c>
      <c r="D15" s="4" t="s">
        <v>30</v>
      </c>
      <c r="E15" s="6" t="s">
        <v>26</v>
      </c>
      <c r="F15" s="73">
        <v>1</v>
      </c>
      <c r="G15" s="68">
        <v>6393.17</v>
      </c>
      <c r="H15" s="68">
        <f t="shared" si="2"/>
        <v>7791.99</v>
      </c>
      <c r="I15" s="68">
        <f t="shared" si="1"/>
        <v>7791.99</v>
      </c>
      <c r="J15" s="7">
        <f t="shared" si="0"/>
        <v>4.7457794971099551E-3</v>
      </c>
      <c r="L15" s="53"/>
    </row>
    <row r="16" spans="1:12" ht="38.25" x14ac:dyDescent="0.2">
      <c r="A16" s="4" t="s">
        <v>726</v>
      </c>
      <c r="B16" s="5" t="s">
        <v>31</v>
      </c>
      <c r="C16" s="4" t="s">
        <v>17</v>
      </c>
      <c r="D16" s="4" t="s">
        <v>32</v>
      </c>
      <c r="E16" s="6" t="s">
        <v>26</v>
      </c>
      <c r="F16" s="73">
        <v>1</v>
      </c>
      <c r="G16" s="68">
        <v>8029.68</v>
      </c>
      <c r="H16" s="68">
        <f t="shared" si="2"/>
        <v>9786.57</v>
      </c>
      <c r="I16" s="68">
        <f t="shared" si="1"/>
        <v>9786.57</v>
      </c>
      <c r="J16" s="7">
        <f t="shared" si="0"/>
        <v>5.9605958494596857E-3</v>
      </c>
      <c r="L16" s="53"/>
    </row>
    <row r="17" spans="1:12" ht="30" customHeight="1" x14ac:dyDescent="0.2">
      <c r="A17" s="4" t="s">
        <v>727</v>
      </c>
      <c r="B17" s="5" t="s">
        <v>33</v>
      </c>
      <c r="C17" s="4" t="s">
        <v>21</v>
      </c>
      <c r="D17" s="4" t="s">
        <v>34</v>
      </c>
      <c r="E17" s="6" t="s">
        <v>23</v>
      </c>
      <c r="F17" s="73">
        <v>7.26</v>
      </c>
      <c r="G17" s="68">
        <v>1067.69</v>
      </c>
      <c r="H17" s="68">
        <f>TRUNC((1+$G$6)*G17,2)</f>
        <v>1301.3</v>
      </c>
      <c r="I17" s="68">
        <f t="shared" si="1"/>
        <v>9447.43</v>
      </c>
      <c r="J17" s="7">
        <f t="shared" si="0"/>
        <v>5.754039673354497E-3</v>
      </c>
      <c r="L17" s="53"/>
    </row>
    <row r="18" spans="1:12" ht="19.5" customHeight="1" x14ac:dyDescent="0.2">
      <c r="A18" s="4" t="s">
        <v>728</v>
      </c>
      <c r="B18" s="5" t="s">
        <v>35</v>
      </c>
      <c r="C18" s="4" t="s">
        <v>17</v>
      </c>
      <c r="D18" s="4" t="s">
        <v>36</v>
      </c>
      <c r="E18" s="6" t="s">
        <v>23</v>
      </c>
      <c r="F18" s="73">
        <v>441</v>
      </c>
      <c r="G18" s="68">
        <v>7.61</v>
      </c>
      <c r="H18" s="68">
        <f t="shared" ref="H18:H81" si="3">TRUNC((1+$G$6)*G18,2)</f>
        <v>9.27</v>
      </c>
      <c r="I18" s="68">
        <f t="shared" si="1"/>
        <v>4088.07</v>
      </c>
      <c r="J18" s="7">
        <f t="shared" si="0"/>
        <v>2.4898747032209094E-3</v>
      </c>
      <c r="L18" s="53"/>
    </row>
    <row r="19" spans="1:12" x14ac:dyDescent="0.2">
      <c r="A19" s="11" t="s">
        <v>37</v>
      </c>
      <c r="B19" s="11"/>
      <c r="C19" s="11"/>
      <c r="D19" s="11" t="s">
        <v>38</v>
      </c>
      <c r="E19" s="11"/>
      <c r="F19" s="72"/>
      <c r="G19" s="66"/>
      <c r="H19" s="66"/>
      <c r="I19" s="67">
        <f>SUM(I20,I26,I35)</f>
        <v>191452</v>
      </c>
      <c r="J19" s="12">
        <f t="shared" si="0"/>
        <v>0.11660551108005723</v>
      </c>
      <c r="L19" s="53"/>
    </row>
    <row r="20" spans="1:12" x14ac:dyDescent="0.2">
      <c r="A20" s="11" t="s">
        <v>39</v>
      </c>
      <c r="B20" s="11"/>
      <c r="C20" s="11"/>
      <c r="D20" s="11" t="s">
        <v>40</v>
      </c>
      <c r="E20" s="11"/>
      <c r="F20" s="72"/>
      <c r="G20" s="66"/>
      <c r="H20" s="66"/>
      <c r="I20" s="67">
        <f>SUM(I21:I25)</f>
        <v>59264.52</v>
      </c>
      <c r="J20" s="12">
        <f t="shared" si="0"/>
        <v>3.6095573007930308E-2</v>
      </c>
      <c r="L20" s="53"/>
    </row>
    <row r="21" spans="1:12" ht="38.25" x14ac:dyDescent="0.2">
      <c r="A21" s="4" t="s">
        <v>41</v>
      </c>
      <c r="B21" s="5" t="s">
        <v>42</v>
      </c>
      <c r="C21" s="4" t="s">
        <v>21</v>
      </c>
      <c r="D21" s="4" t="s">
        <v>43</v>
      </c>
      <c r="E21" s="6" t="s">
        <v>44</v>
      </c>
      <c r="F21" s="73">
        <v>678.5</v>
      </c>
      <c r="G21" s="68">
        <v>49.51</v>
      </c>
      <c r="H21" s="68">
        <f t="shared" si="3"/>
        <v>60.34</v>
      </c>
      <c r="I21" s="68">
        <f t="shared" ref="I21:I25" si="4">TRUNC(F21*H21,2)</f>
        <v>40940.69</v>
      </c>
      <c r="J21" s="7">
        <f t="shared" si="0"/>
        <v>2.4935284465141073E-2</v>
      </c>
      <c r="L21" s="53"/>
    </row>
    <row r="22" spans="1:12" ht="25.5" x14ac:dyDescent="0.2">
      <c r="A22" s="4" t="s">
        <v>729</v>
      </c>
      <c r="B22" s="5" t="s">
        <v>45</v>
      </c>
      <c r="C22" s="4" t="s">
        <v>17</v>
      </c>
      <c r="D22" s="4" t="s">
        <v>46</v>
      </c>
      <c r="E22" s="6" t="s">
        <v>47</v>
      </c>
      <c r="F22" s="73">
        <v>1</v>
      </c>
      <c r="G22" s="68">
        <v>1500</v>
      </c>
      <c r="H22" s="68">
        <f t="shared" si="3"/>
        <v>1828.2</v>
      </c>
      <c r="I22" s="68">
        <f t="shared" si="4"/>
        <v>1828.2</v>
      </c>
      <c r="J22" s="7">
        <f t="shared" si="0"/>
        <v>1.1134811616309082E-3</v>
      </c>
      <c r="L22" s="53"/>
    </row>
    <row r="23" spans="1:12" ht="25.5" x14ac:dyDescent="0.2">
      <c r="A23" s="4" t="s">
        <v>730</v>
      </c>
      <c r="B23" s="5" t="s">
        <v>48</v>
      </c>
      <c r="C23" s="4" t="s">
        <v>21</v>
      </c>
      <c r="D23" s="4" t="s">
        <v>49</v>
      </c>
      <c r="E23" s="6" t="s">
        <v>50</v>
      </c>
      <c r="F23" s="73">
        <v>144.69</v>
      </c>
      <c r="G23" s="68">
        <v>19.399999999999999</v>
      </c>
      <c r="H23" s="68">
        <f t="shared" si="3"/>
        <v>23.64</v>
      </c>
      <c r="I23" s="68">
        <f t="shared" si="4"/>
        <v>3420.47</v>
      </c>
      <c r="J23" s="7">
        <f t="shared" si="0"/>
        <v>2.0832670981969547E-3</v>
      </c>
      <c r="L23" s="53"/>
    </row>
    <row r="24" spans="1:12" ht="25.5" x14ac:dyDescent="0.2">
      <c r="A24" s="4" t="s">
        <v>731</v>
      </c>
      <c r="B24" s="5" t="s">
        <v>51</v>
      </c>
      <c r="C24" s="4" t="s">
        <v>21</v>
      </c>
      <c r="D24" s="4" t="s">
        <v>52</v>
      </c>
      <c r="E24" s="6" t="s">
        <v>50</v>
      </c>
      <c r="F24" s="73">
        <v>600.9</v>
      </c>
      <c r="G24" s="68">
        <v>16.63</v>
      </c>
      <c r="H24" s="68">
        <f t="shared" si="3"/>
        <v>20.260000000000002</v>
      </c>
      <c r="I24" s="68">
        <f t="shared" si="4"/>
        <v>12174.23</v>
      </c>
      <c r="J24" s="7">
        <f t="shared" si="0"/>
        <v>7.4148210055583917E-3</v>
      </c>
      <c r="L24" s="53"/>
    </row>
    <row r="25" spans="1:12" ht="25.5" x14ac:dyDescent="0.2">
      <c r="A25" s="4" t="s">
        <v>732</v>
      </c>
      <c r="B25" s="5" t="s">
        <v>53</v>
      </c>
      <c r="C25" s="4" t="s">
        <v>21</v>
      </c>
      <c r="D25" s="4" t="s">
        <v>54</v>
      </c>
      <c r="E25" s="6" t="s">
        <v>26</v>
      </c>
      <c r="F25" s="73">
        <v>59</v>
      </c>
      <c r="G25" s="68">
        <v>12.53</v>
      </c>
      <c r="H25" s="68">
        <f t="shared" si="3"/>
        <v>15.27</v>
      </c>
      <c r="I25" s="68">
        <f t="shared" si="4"/>
        <v>900.93</v>
      </c>
      <c r="J25" s="7">
        <f t="shared" si="0"/>
        <v>5.4871927740298332E-4</v>
      </c>
      <c r="L25" s="53"/>
    </row>
    <row r="26" spans="1:12" x14ac:dyDescent="0.2">
      <c r="A26" s="11" t="s">
        <v>55</v>
      </c>
      <c r="B26" s="11"/>
      <c r="C26" s="11"/>
      <c r="D26" s="11" t="s">
        <v>56</v>
      </c>
      <c r="E26" s="11"/>
      <c r="F26" s="72"/>
      <c r="G26" s="66"/>
      <c r="H26" s="66"/>
      <c r="I26" s="67">
        <f>SUM(I27:I34)</f>
        <v>34419.29</v>
      </c>
      <c r="J26" s="12">
        <f t="shared" si="0"/>
        <v>2.0963368893836071E-2</v>
      </c>
      <c r="L26" s="53"/>
    </row>
    <row r="27" spans="1:12" ht="25.5" x14ac:dyDescent="0.2">
      <c r="A27" s="4" t="s">
        <v>57</v>
      </c>
      <c r="B27" s="5" t="s">
        <v>58</v>
      </c>
      <c r="C27" s="4" t="s">
        <v>21</v>
      </c>
      <c r="D27" s="4" t="s">
        <v>59</v>
      </c>
      <c r="E27" s="6" t="s">
        <v>60</v>
      </c>
      <c r="F27" s="73">
        <v>41.85</v>
      </c>
      <c r="G27" s="68">
        <v>74.22</v>
      </c>
      <c r="H27" s="68">
        <f t="shared" si="3"/>
        <v>90.45</v>
      </c>
      <c r="I27" s="68">
        <f t="shared" ref="I27:I34" si="5">TRUNC(F27*H27,2)</f>
        <v>3785.33</v>
      </c>
      <c r="J27" s="7">
        <f t="shared" si="0"/>
        <v>2.3054882647173861E-3</v>
      </c>
      <c r="L27" s="53"/>
    </row>
    <row r="28" spans="1:12" ht="25.5" x14ac:dyDescent="0.2">
      <c r="A28" s="4" t="s">
        <v>733</v>
      </c>
      <c r="B28" s="5" t="s">
        <v>61</v>
      </c>
      <c r="C28" s="4" t="s">
        <v>21</v>
      </c>
      <c r="D28" s="4" t="s">
        <v>62</v>
      </c>
      <c r="E28" s="6" t="s">
        <v>23</v>
      </c>
      <c r="F28" s="73">
        <v>40.770000000000003</v>
      </c>
      <c r="G28" s="68">
        <v>15.25</v>
      </c>
      <c r="H28" s="68">
        <f t="shared" si="3"/>
        <v>18.579999999999998</v>
      </c>
      <c r="I28" s="68">
        <f t="shared" si="5"/>
        <v>757.5</v>
      </c>
      <c r="J28" s="7">
        <f t="shared" si="0"/>
        <v>4.6136198443026634E-4</v>
      </c>
      <c r="L28" s="53"/>
    </row>
    <row r="29" spans="1:12" ht="25.5" x14ac:dyDescent="0.2">
      <c r="A29" s="4" t="s">
        <v>734</v>
      </c>
      <c r="B29" s="5" t="s">
        <v>63</v>
      </c>
      <c r="C29" s="4" t="s">
        <v>21</v>
      </c>
      <c r="D29" s="4" t="s">
        <v>64</v>
      </c>
      <c r="E29" s="6" t="s">
        <v>50</v>
      </c>
      <c r="F29" s="73">
        <v>151.19999999999999</v>
      </c>
      <c r="G29" s="68">
        <v>20.2</v>
      </c>
      <c r="H29" s="68">
        <f t="shared" si="3"/>
        <v>24.61</v>
      </c>
      <c r="I29" s="68">
        <f t="shared" si="5"/>
        <v>3721.03</v>
      </c>
      <c r="J29" s="7">
        <f t="shared" si="0"/>
        <v>2.2663257886792795E-3</v>
      </c>
      <c r="L29" s="53"/>
    </row>
    <row r="30" spans="1:12" ht="25.5" x14ac:dyDescent="0.2">
      <c r="A30" s="4" t="s">
        <v>735</v>
      </c>
      <c r="B30" s="5" t="s">
        <v>48</v>
      </c>
      <c r="C30" s="4" t="s">
        <v>21</v>
      </c>
      <c r="D30" s="4" t="s">
        <v>49</v>
      </c>
      <c r="E30" s="6" t="s">
        <v>50</v>
      </c>
      <c r="F30" s="73">
        <v>48.1</v>
      </c>
      <c r="G30" s="68">
        <v>19.399999999999999</v>
      </c>
      <c r="H30" s="68">
        <f t="shared" si="3"/>
        <v>23.64</v>
      </c>
      <c r="I30" s="68">
        <f t="shared" si="5"/>
        <v>1137.08</v>
      </c>
      <c r="J30" s="7">
        <f t="shared" si="0"/>
        <v>6.9254849538741552E-4</v>
      </c>
      <c r="L30" s="53"/>
    </row>
    <row r="31" spans="1:12" ht="25.5" x14ac:dyDescent="0.2">
      <c r="A31" s="4" t="s">
        <v>736</v>
      </c>
      <c r="B31" s="5" t="s">
        <v>65</v>
      </c>
      <c r="C31" s="4" t="s">
        <v>21</v>
      </c>
      <c r="D31" s="4" t="s">
        <v>66</v>
      </c>
      <c r="E31" s="6" t="s">
        <v>50</v>
      </c>
      <c r="F31" s="73">
        <v>256.39999999999998</v>
      </c>
      <c r="G31" s="68">
        <v>18.45</v>
      </c>
      <c r="H31" s="68">
        <f t="shared" si="3"/>
        <v>22.48</v>
      </c>
      <c r="I31" s="68">
        <f t="shared" si="5"/>
        <v>5763.87</v>
      </c>
      <c r="J31" s="7">
        <f t="shared" si="0"/>
        <v>3.510535315112976E-3</v>
      </c>
      <c r="L31" s="53"/>
    </row>
    <row r="32" spans="1:12" ht="31.5" customHeight="1" x14ac:dyDescent="0.2">
      <c r="A32" s="4" t="s">
        <v>737</v>
      </c>
      <c r="B32" s="5" t="s">
        <v>67</v>
      </c>
      <c r="C32" s="4" t="s">
        <v>21</v>
      </c>
      <c r="D32" s="4" t="s">
        <v>68</v>
      </c>
      <c r="E32" s="6" t="s">
        <v>23</v>
      </c>
      <c r="F32" s="73">
        <v>61.15</v>
      </c>
      <c r="G32" s="68">
        <v>162.38999999999999</v>
      </c>
      <c r="H32" s="68">
        <f t="shared" si="3"/>
        <v>197.92</v>
      </c>
      <c r="I32" s="68">
        <f t="shared" si="5"/>
        <v>12102.8</v>
      </c>
      <c r="J32" s="7">
        <f t="shared" si="0"/>
        <v>7.3713159408087493E-3</v>
      </c>
      <c r="L32" s="53"/>
    </row>
    <row r="33" spans="1:12" ht="38.25" x14ac:dyDescent="0.2">
      <c r="A33" s="4" t="s">
        <v>738</v>
      </c>
      <c r="B33" s="5" t="s">
        <v>69</v>
      </c>
      <c r="C33" s="4" t="s">
        <v>17</v>
      </c>
      <c r="D33" s="4" t="s">
        <v>70</v>
      </c>
      <c r="E33" s="6" t="s">
        <v>60</v>
      </c>
      <c r="F33" s="73">
        <v>11.41</v>
      </c>
      <c r="G33" s="68">
        <v>429.04</v>
      </c>
      <c r="H33" s="68">
        <f t="shared" si="3"/>
        <v>522.91</v>
      </c>
      <c r="I33" s="68">
        <f t="shared" si="5"/>
        <v>5966.4</v>
      </c>
      <c r="J33" s="7">
        <f t="shared" si="0"/>
        <v>3.6338879787521333E-3</v>
      </c>
      <c r="L33" s="53"/>
    </row>
    <row r="34" spans="1:12" ht="19.5" customHeight="1" x14ac:dyDescent="0.2">
      <c r="A34" s="4" t="s">
        <v>739</v>
      </c>
      <c r="B34" s="5" t="s">
        <v>71</v>
      </c>
      <c r="C34" s="4" t="s">
        <v>17</v>
      </c>
      <c r="D34" s="4" t="s">
        <v>72</v>
      </c>
      <c r="E34" s="6" t="s">
        <v>60</v>
      </c>
      <c r="F34" s="73">
        <v>18.21</v>
      </c>
      <c r="G34" s="68">
        <v>53.41</v>
      </c>
      <c r="H34" s="68">
        <f t="shared" si="3"/>
        <v>65.09</v>
      </c>
      <c r="I34" s="68">
        <f t="shared" si="5"/>
        <v>1185.28</v>
      </c>
      <c r="J34" s="7">
        <f t="shared" si="0"/>
        <v>7.2190512594786282E-4</v>
      </c>
      <c r="L34" s="53"/>
    </row>
    <row r="35" spans="1:12" x14ac:dyDescent="0.2">
      <c r="A35" s="11" t="s">
        <v>73</v>
      </c>
      <c r="B35" s="11"/>
      <c r="C35" s="11"/>
      <c r="D35" s="11" t="s">
        <v>74</v>
      </c>
      <c r="E35" s="11"/>
      <c r="F35" s="72"/>
      <c r="G35" s="66"/>
      <c r="H35" s="66"/>
      <c r="I35" s="67">
        <f>SUM(I36:I45)</f>
        <v>97768.189999999988</v>
      </c>
      <c r="J35" s="12">
        <f t="shared" si="0"/>
        <v>5.9546569178290848E-2</v>
      </c>
      <c r="L35" s="53"/>
    </row>
    <row r="36" spans="1:12" ht="25.5" x14ac:dyDescent="0.2">
      <c r="A36" s="4" t="s">
        <v>75</v>
      </c>
      <c r="B36" s="5" t="s">
        <v>76</v>
      </c>
      <c r="C36" s="4" t="s">
        <v>21</v>
      </c>
      <c r="D36" s="4" t="s">
        <v>77</v>
      </c>
      <c r="E36" s="6" t="s">
        <v>60</v>
      </c>
      <c r="F36" s="73">
        <v>23.87</v>
      </c>
      <c r="G36" s="68">
        <v>97.22</v>
      </c>
      <c r="H36" s="68">
        <f t="shared" si="3"/>
        <v>118.49</v>
      </c>
      <c r="I36" s="68">
        <f t="shared" ref="I36:I45" si="6">TRUNC(F36*H36,2)</f>
        <v>2828.35</v>
      </c>
      <c r="J36" s="7">
        <f t="shared" si="0"/>
        <v>1.7226312457601898E-3</v>
      </c>
      <c r="L36" s="53"/>
    </row>
    <row r="37" spans="1:12" ht="25.5" x14ac:dyDescent="0.2">
      <c r="A37" s="4" t="s">
        <v>740</v>
      </c>
      <c r="B37" s="5" t="s">
        <v>78</v>
      </c>
      <c r="C37" s="4" t="s">
        <v>21</v>
      </c>
      <c r="D37" s="4" t="s">
        <v>79</v>
      </c>
      <c r="E37" s="6" t="s">
        <v>23</v>
      </c>
      <c r="F37" s="73">
        <v>77.83</v>
      </c>
      <c r="G37" s="68">
        <v>25.45</v>
      </c>
      <c r="H37" s="68">
        <f t="shared" si="3"/>
        <v>31.01</v>
      </c>
      <c r="I37" s="68">
        <f t="shared" si="6"/>
        <v>2413.5</v>
      </c>
      <c r="J37" s="7">
        <f t="shared" si="0"/>
        <v>1.4699632335609873E-3</v>
      </c>
      <c r="L37" s="53"/>
    </row>
    <row r="38" spans="1:12" ht="25.5" x14ac:dyDescent="0.2">
      <c r="A38" s="4" t="s">
        <v>741</v>
      </c>
      <c r="B38" s="5" t="s">
        <v>63</v>
      </c>
      <c r="C38" s="4" t="s">
        <v>21</v>
      </c>
      <c r="D38" s="4" t="s">
        <v>64</v>
      </c>
      <c r="E38" s="6" t="s">
        <v>50</v>
      </c>
      <c r="F38" s="73">
        <v>252.1</v>
      </c>
      <c r="G38" s="68">
        <v>20.2</v>
      </c>
      <c r="H38" s="68">
        <f t="shared" si="3"/>
        <v>24.61</v>
      </c>
      <c r="I38" s="68">
        <f t="shared" si="6"/>
        <v>6204.18</v>
      </c>
      <c r="J38" s="7">
        <f t="shared" si="0"/>
        <v>3.7787099624588382E-3</v>
      </c>
      <c r="L38" s="53"/>
    </row>
    <row r="39" spans="1:12" ht="25.5" x14ac:dyDescent="0.2">
      <c r="A39" s="4" t="s">
        <v>742</v>
      </c>
      <c r="B39" s="5" t="s">
        <v>65</v>
      </c>
      <c r="C39" s="4" t="s">
        <v>21</v>
      </c>
      <c r="D39" s="4" t="s">
        <v>66</v>
      </c>
      <c r="E39" s="6" t="s">
        <v>50</v>
      </c>
      <c r="F39" s="73">
        <v>696.4</v>
      </c>
      <c r="G39" s="68">
        <v>18.45</v>
      </c>
      <c r="H39" s="68">
        <f t="shared" si="3"/>
        <v>22.48</v>
      </c>
      <c r="I39" s="68">
        <f t="shared" si="6"/>
        <v>15655.07</v>
      </c>
      <c r="J39" s="7">
        <f t="shared" si="0"/>
        <v>9.5348569790029442E-3</v>
      </c>
      <c r="L39" s="53"/>
    </row>
    <row r="40" spans="1:12" ht="25.5" x14ac:dyDescent="0.2">
      <c r="A40" s="4" t="s">
        <v>743</v>
      </c>
      <c r="B40" s="5" t="s">
        <v>51</v>
      </c>
      <c r="C40" s="4" t="s">
        <v>21</v>
      </c>
      <c r="D40" s="4" t="s">
        <v>52</v>
      </c>
      <c r="E40" s="6" t="s">
        <v>50</v>
      </c>
      <c r="F40" s="73">
        <v>169.1</v>
      </c>
      <c r="G40" s="68">
        <v>16.63</v>
      </c>
      <c r="H40" s="68">
        <f t="shared" si="3"/>
        <v>20.260000000000002</v>
      </c>
      <c r="I40" s="68">
        <f t="shared" si="6"/>
        <v>3425.96</v>
      </c>
      <c r="J40" s="7">
        <f t="shared" si="0"/>
        <v>2.0866108305989642E-3</v>
      </c>
      <c r="L40" s="53"/>
    </row>
    <row r="41" spans="1:12" ht="25.5" x14ac:dyDescent="0.2">
      <c r="A41" s="4" t="s">
        <v>744</v>
      </c>
      <c r="B41" s="5" t="s">
        <v>80</v>
      </c>
      <c r="C41" s="4" t="s">
        <v>21</v>
      </c>
      <c r="D41" s="4" t="s">
        <v>81</v>
      </c>
      <c r="E41" s="6" t="s">
        <v>50</v>
      </c>
      <c r="F41" s="73">
        <v>342.1</v>
      </c>
      <c r="G41" s="68">
        <v>14.13</v>
      </c>
      <c r="H41" s="68">
        <f t="shared" si="3"/>
        <v>17.22</v>
      </c>
      <c r="I41" s="68">
        <f t="shared" si="6"/>
        <v>5890.96</v>
      </c>
      <c r="J41" s="7">
        <f t="shared" si="0"/>
        <v>3.5879405885139563E-3</v>
      </c>
      <c r="L41" s="53"/>
    </row>
    <row r="42" spans="1:12" ht="25.5" x14ac:dyDescent="0.2">
      <c r="A42" s="4" t="s">
        <v>745</v>
      </c>
      <c r="B42" s="5" t="s">
        <v>82</v>
      </c>
      <c r="C42" s="4" t="s">
        <v>21</v>
      </c>
      <c r="D42" s="4" t="s">
        <v>83</v>
      </c>
      <c r="E42" s="6" t="s">
        <v>50</v>
      </c>
      <c r="F42" s="73">
        <v>131.6</v>
      </c>
      <c r="G42" s="68">
        <v>13.52</v>
      </c>
      <c r="H42" s="68">
        <f t="shared" si="3"/>
        <v>16.47</v>
      </c>
      <c r="I42" s="68">
        <f t="shared" si="6"/>
        <v>2167.4499999999998</v>
      </c>
      <c r="J42" s="7">
        <f t="shared" ref="J42:J73" si="7">I42/$J$396</f>
        <v>1.3201043341958822E-3</v>
      </c>
      <c r="L42" s="53"/>
    </row>
    <row r="43" spans="1:12" ht="38.25" x14ac:dyDescent="0.2">
      <c r="A43" s="4" t="s">
        <v>746</v>
      </c>
      <c r="B43" s="5" t="s">
        <v>84</v>
      </c>
      <c r="C43" s="4" t="s">
        <v>21</v>
      </c>
      <c r="D43" s="4" t="s">
        <v>85</v>
      </c>
      <c r="E43" s="6" t="s">
        <v>23</v>
      </c>
      <c r="F43" s="73">
        <v>246.99</v>
      </c>
      <c r="G43" s="68">
        <v>147.6</v>
      </c>
      <c r="H43" s="68">
        <f t="shared" si="3"/>
        <v>179.89</v>
      </c>
      <c r="I43" s="68">
        <f t="shared" si="6"/>
        <v>44431.03</v>
      </c>
      <c r="J43" s="7">
        <f t="shared" si="7"/>
        <v>2.7061106496476167E-2</v>
      </c>
      <c r="L43" s="53"/>
    </row>
    <row r="44" spans="1:12" ht="38.25" x14ac:dyDescent="0.2">
      <c r="A44" s="4" t="s">
        <v>747</v>
      </c>
      <c r="B44" s="5" t="s">
        <v>69</v>
      </c>
      <c r="C44" s="4" t="s">
        <v>17</v>
      </c>
      <c r="D44" s="4" t="s">
        <v>70</v>
      </c>
      <c r="E44" s="6" t="s">
        <v>60</v>
      </c>
      <c r="F44" s="73">
        <v>20.98</v>
      </c>
      <c r="G44" s="68">
        <v>429.04</v>
      </c>
      <c r="H44" s="68">
        <f t="shared" si="3"/>
        <v>522.91</v>
      </c>
      <c r="I44" s="68">
        <f t="shared" si="6"/>
        <v>10970.65</v>
      </c>
      <c r="J44" s="7">
        <f t="shared" si="7"/>
        <v>6.6817701049371632E-3</v>
      </c>
      <c r="L44" s="53"/>
    </row>
    <row r="45" spans="1:12" ht="25.5" x14ac:dyDescent="0.2">
      <c r="A45" s="4" t="s">
        <v>748</v>
      </c>
      <c r="B45" s="5" t="s">
        <v>86</v>
      </c>
      <c r="C45" s="4" t="s">
        <v>21</v>
      </c>
      <c r="D45" s="4" t="s">
        <v>87</v>
      </c>
      <c r="E45" s="6" t="s">
        <v>60</v>
      </c>
      <c r="F45" s="73">
        <v>83.93</v>
      </c>
      <c r="G45" s="68">
        <v>36.97</v>
      </c>
      <c r="H45" s="68">
        <f t="shared" si="3"/>
        <v>45.05</v>
      </c>
      <c r="I45" s="68">
        <f t="shared" si="6"/>
        <v>3781.04</v>
      </c>
      <c r="J45" s="7">
        <f t="shared" si="7"/>
        <v>2.3028754027857616E-3</v>
      </c>
      <c r="L45" s="53"/>
    </row>
    <row r="46" spans="1:12" x14ac:dyDescent="0.2">
      <c r="A46" s="11" t="s">
        <v>88</v>
      </c>
      <c r="B46" s="11"/>
      <c r="C46" s="11"/>
      <c r="D46" s="11" t="s">
        <v>89</v>
      </c>
      <c r="E46" s="11"/>
      <c r="F46" s="72"/>
      <c r="G46" s="66"/>
      <c r="H46" s="66"/>
      <c r="I46" s="67">
        <f>SUM(I47,I54,I63,I73,I82)</f>
        <v>463531.62</v>
      </c>
      <c r="J46" s="12">
        <f t="shared" si="7"/>
        <v>0.28231797762293881</v>
      </c>
      <c r="L46" s="53"/>
    </row>
    <row r="47" spans="1:12" x14ac:dyDescent="0.2">
      <c r="A47" s="11" t="s">
        <v>90</v>
      </c>
      <c r="B47" s="11"/>
      <c r="C47" s="11"/>
      <c r="D47" s="11" t="s">
        <v>91</v>
      </c>
      <c r="E47" s="11"/>
      <c r="F47" s="72"/>
      <c r="G47" s="66"/>
      <c r="H47" s="66"/>
      <c r="I47" s="67">
        <f>SUM(I48:I53)</f>
        <v>81133.48</v>
      </c>
      <c r="J47" s="12">
        <f t="shared" si="7"/>
        <v>4.9415053909614953E-2</v>
      </c>
      <c r="L47" s="53"/>
    </row>
    <row r="48" spans="1:12" ht="25.5" x14ac:dyDescent="0.2">
      <c r="A48" s="4" t="s">
        <v>92</v>
      </c>
      <c r="B48" s="5" t="s">
        <v>93</v>
      </c>
      <c r="C48" s="4" t="s">
        <v>17</v>
      </c>
      <c r="D48" s="4" t="s">
        <v>94</v>
      </c>
      <c r="E48" s="6" t="s">
        <v>23</v>
      </c>
      <c r="F48" s="73">
        <v>244.02</v>
      </c>
      <c r="G48" s="68">
        <v>63.16</v>
      </c>
      <c r="H48" s="68">
        <f t="shared" si="3"/>
        <v>76.97</v>
      </c>
      <c r="I48" s="68">
        <f t="shared" ref="I48:I53" si="8">TRUNC(F48*H48,2)</f>
        <v>18782.21</v>
      </c>
      <c r="J48" s="7">
        <f t="shared" si="7"/>
        <v>1.1439468881301641E-2</v>
      </c>
      <c r="L48" s="53"/>
    </row>
    <row r="49" spans="1:12" ht="38.25" x14ac:dyDescent="0.2">
      <c r="A49" s="4" t="s">
        <v>749</v>
      </c>
      <c r="B49" s="5" t="s">
        <v>95</v>
      </c>
      <c r="C49" s="4" t="s">
        <v>21</v>
      </c>
      <c r="D49" s="4" t="s">
        <v>96</v>
      </c>
      <c r="E49" s="6" t="s">
        <v>50</v>
      </c>
      <c r="F49" s="73">
        <v>368.7</v>
      </c>
      <c r="G49" s="68">
        <v>20.27</v>
      </c>
      <c r="H49" s="68">
        <f t="shared" si="3"/>
        <v>24.7</v>
      </c>
      <c r="I49" s="68">
        <f t="shared" si="8"/>
        <v>9106.89</v>
      </c>
      <c r="J49" s="7">
        <f t="shared" si="7"/>
        <v>5.5466308150338593E-3</v>
      </c>
      <c r="L49" s="53"/>
    </row>
    <row r="50" spans="1:12" ht="38.25" x14ac:dyDescent="0.2">
      <c r="A50" s="4" t="s">
        <v>750</v>
      </c>
      <c r="B50" s="5" t="s">
        <v>97</v>
      </c>
      <c r="C50" s="4" t="s">
        <v>21</v>
      </c>
      <c r="D50" s="4" t="s">
        <v>98</v>
      </c>
      <c r="E50" s="6" t="s">
        <v>50</v>
      </c>
      <c r="F50" s="73">
        <v>311.7</v>
      </c>
      <c r="G50" s="68">
        <v>16.57</v>
      </c>
      <c r="H50" s="68">
        <f t="shared" si="3"/>
        <v>20.190000000000001</v>
      </c>
      <c r="I50" s="68">
        <f t="shared" si="8"/>
        <v>6293.22</v>
      </c>
      <c r="J50" s="7">
        <f t="shared" si="7"/>
        <v>3.832940551361374E-3</v>
      </c>
      <c r="L50" s="53"/>
    </row>
    <row r="51" spans="1:12" ht="38.25" x14ac:dyDescent="0.2">
      <c r="A51" s="4" t="s">
        <v>751</v>
      </c>
      <c r="B51" s="5" t="s">
        <v>99</v>
      </c>
      <c r="C51" s="4" t="s">
        <v>21</v>
      </c>
      <c r="D51" s="4" t="s">
        <v>100</v>
      </c>
      <c r="E51" s="6" t="s">
        <v>50</v>
      </c>
      <c r="F51" s="73">
        <v>560.79999999999995</v>
      </c>
      <c r="G51" s="68">
        <v>14</v>
      </c>
      <c r="H51" s="68">
        <f t="shared" si="3"/>
        <v>17.059999999999999</v>
      </c>
      <c r="I51" s="68">
        <f t="shared" si="8"/>
        <v>9567.24</v>
      </c>
      <c r="J51" s="7">
        <f t="shared" si="7"/>
        <v>5.8270109992351439E-3</v>
      </c>
      <c r="L51" s="53"/>
    </row>
    <row r="52" spans="1:12" ht="38.25" x14ac:dyDescent="0.2">
      <c r="A52" s="4" t="s">
        <v>752</v>
      </c>
      <c r="B52" s="5" t="s">
        <v>101</v>
      </c>
      <c r="C52" s="4" t="s">
        <v>21</v>
      </c>
      <c r="D52" s="4" t="s">
        <v>102</v>
      </c>
      <c r="E52" s="6" t="s">
        <v>50</v>
      </c>
      <c r="F52" s="73">
        <v>1818.3</v>
      </c>
      <c r="G52" s="68">
        <v>13.34</v>
      </c>
      <c r="H52" s="68">
        <f t="shared" si="3"/>
        <v>16.25</v>
      </c>
      <c r="I52" s="68">
        <f t="shared" si="8"/>
        <v>29547.37</v>
      </c>
      <c r="J52" s="7">
        <f t="shared" si="7"/>
        <v>1.7996083508772697E-2</v>
      </c>
      <c r="L52" s="53"/>
    </row>
    <row r="53" spans="1:12" ht="31.5" customHeight="1" x14ac:dyDescent="0.2">
      <c r="A53" s="4" t="s">
        <v>753</v>
      </c>
      <c r="B53" s="5" t="s">
        <v>103</v>
      </c>
      <c r="C53" s="4" t="s">
        <v>17</v>
      </c>
      <c r="D53" s="4" t="s">
        <v>104</v>
      </c>
      <c r="E53" s="6" t="s">
        <v>60</v>
      </c>
      <c r="F53" s="73">
        <v>14.6</v>
      </c>
      <c r="G53" s="68">
        <v>440.4</v>
      </c>
      <c r="H53" s="68">
        <f t="shared" si="3"/>
        <v>536.75</v>
      </c>
      <c r="I53" s="68">
        <f t="shared" si="8"/>
        <v>7836.55</v>
      </c>
      <c r="J53" s="7">
        <f t="shared" si="7"/>
        <v>4.7729191539102366E-3</v>
      </c>
      <c r="L53" s="53"/>
    </row>
    <row r="54" spans="1:12" x14ac:dyDescent="0.2">
      <c r="A54" s="11" t="s">
        <v>105</v>
      </c>
      <c r="B54" s="11"/>
      <c r="C54" s="11"/>
      <c r="D54" s="11" t="s">
        <v>106</v>
      </c>
      <c r="E54" s="11"/>
      <c r="F54" s="72"/>
      <c r="G54" s="66"/>
      <c r="H54" s="66"/>
      <c r="I54" s="67">
        <f>SUM(I55:I62)</f>
        <v>187324.81</v>
      </c>
      <c r="J54" s="12">
        <f t="shared" si="7"/>
        <v>0.11409180999950179</v>
      </c>
      <c r="L54" s="53"/>
    </row>
    <row r="55" spans="1:12" ht="38.25" x14ac:dyDescent="0.2">
      <c r="A55" s="4" t="s">
        <v>107</v>
      </c>
      <c r="B55" s="5" t="s">
        <v>108</v>
      </c>
      <c r="C55" s="4" t="s">
        <v>21</v>
      </c>
      <c r="D55" s="4" t="s">
        <v>109</v>
      </c>
      <c r="E55" s="6" t="s">
        <v>23</v>
      </c>
      <c r="F55" s="73">
        <v>465.87</v>
      </c>
      <c r="G55" s="68">
        <v>108.17</v>
      </c>
      <c r="H55" s="68">
        <f t="shared" si="3"/>
        <v>131.83000000000001</v>
      </c>
      <c r="I55" s="68">
        <f t="shared" ref="I55:I62" si="9">TRUNC(F55*H55,2)</f>
        <v>61415.64</v>
      </c>
      <c r="J55" s="7">
        <f t="shared" si="7"/>
        <v>3.7405731413141706E-2</v>
      </c>
      <c r="L55" s="53"/>
    </row>
    <row r="56" spans="1:12" ht="38.25" x14ac:dyDescent="0.2">
      <c r="A56" s="4" t="s">
        <v>754</v>
      </c>
      <c r="B56" s="5" t="s">
        <v>95</v>
      </c>
      <c r="C56" s="4" t="s">
        <v>21</v>
      </c>
      <c r="D56" s="4" t="s">
        <v>96</v>
      </c>
      <c r="E56" s="6" t="s">
        <v>50</v>
      </c>
      <c r="F56" s="73">
        <v>1731.1</v>
      </c>
      <c r="G56" s="68">
        <v>20.27</v>
      </c>
      <c r="H56" s="68">
        <f t="shared" si="3"/>
        <v>24.7</v>
      </c>
      <c r="I56" s="68">
        <f t="shared" si="9"/>
        <v>42758.17</v>
      </c>
      <c r="J56" s="7">
        <f t="shared" si="7"/>
        <v>2.6042236517236542E-2</v>
      </c>
      <c r="L56" s="53"/>
    </row>
    <row r="57" spans="1:12" ht="38.25" x14ac:dyDescent="0.2">
      <c r="A57" s="4" t="s">
        <v>755</v>
      </c>
      <c r="B57" s="5" t="s">
        <v>110</v>
      </c>
      <c r="C57" s="4" t="s">
        <v>21</v>
      </c>
      <c r="D57" s="4" t="s">
        <v>111</v>
      </c>
      <c r="E57" s="6" t="s">
        <v>50</v>
      </c>
      <c r="F57" s="73">
        <v>154.69999999999999</v>
      </c>
      <c r="G57" s="68">
        <v>19.46</v>
      </c>
      <c r="H57" s="68">
        <f t="shared" si="3"/>
        <v>23.71</v>
      </c>
      <c r="I57" s="68">
        <f t="shared" si="9"/>
        <v>3667.93</v>
      </c>
      <c r="J57" s="7">
        <f t="shared" si="7"/>
        <v>2.2339847703647616E-3</v>
      </c>
      <c r="L57" s="53"/>
    </row>
    <row r="58" spans="1:12" ht="38.25" x14ac:dyDescent="0.2">
      <c r="A58" s="4" t="s">
        <v>756</v>
      </c>
      <c r="B58" s="5" t="s">
        <v>112</v>
      </c>
      <c r="C58" s="4" t="s">
        <v>21</v>
      </c>
      <c r="D58" s="4" t="s">
        <v>113</v>
      </c>
      <c r="E58" s="6" t="s">
        <v>50</v>
      </c>
      <c r="F58" s="73">
        <v>1267.5999999999999</v>
      </c>
      <c r="G58" s="68">
        <v>18.46</v>
      </c>
      <c r="H58" s="68">
        <f t="shared" si="3"/>
        <v>22.49</v>
      </c>
      <c r="I58" s="68">
        <f t="shared" si="9"/>
        <v>28508.32</v>
      </c>
      <c r="J58" s="7">
        <f t="shared" si="7"/>
        <v>1.7363241040228451E-2</v>
      </c>
      <c r="L58" s="53"/>
    </row>
    <row r="59" spans="1:12" ht="38.25" x14ac:dyDescent="0.2">
      <c r="A59" s="4" t="s">
        <v>757</v>
      </c>
      <c r="B59" s="5" t="s">
        <v>97</v>
      </c>
      <c r="C59" s="4" t="s">
        <v>21</v>
      </c>
      <c r="D59" s="4" t="s">
        <v>98</v>
      </c>
      <c r="E59" s="6" t="s">
        <v>50</v>
      </c>
      <c r="F59" s="73">
        <v>520.70000000000005</v>
      </c>
      <c r="G59" s="68">
        <v>16.57</v>
      </c>
      <c r="H59" s="68">
        <f t="shared" si="3"/>
        <v>20.190000000000001</v>
      </c>
      <c r="I59" s="68">
        <f t="shared" si="9"/>
        <v>10512.93</v>
      </c>
      <c r="J59" s="7">
        <f t="shared" si="7"/>
        <v>6.4029917451834725E-3</v>
      </c>
      <c r="L59" s="53"/>
    </row>
    <row r="60" spans="1:12" ht="38.25" x14ac:dyDescent="0.2">
      <c r="A60" s="4" t="s">
        <v>758</v>
      </c>
      <c r="B60" s="5" t="s">
        <v>99</v>
      </c>
      <c r="C60" s="4" t="s">
        <v>21</v>
      </c>
      <c r="D60" s="4" t="s">
        <v>100</v>
      </c>
      <c r="E60" s="6" t="s">
        <v>50</v>
      </c>
      <c r="F60" s="73">
        <v>484.7</v>
      </c>
      <c r="G60" s="68">
        <v>14</v>
      </c>
      <c r="H60" s="68">
        <f t="shared" si="3"/>
        <v>17.059999999999999</v>
      </c>
      <c r="I60" s="68">
        <f t="shared" si="9"/>
        <v>8268.98</v>
      </c>
      <c r="J60" s="7">
        <f t="shared" si="7"/>
        <v>5.0362944185005729E-3</v>
      </c>
      <c r="L60" s="53"/>
    </row>
    <row r="61" spans="1:12" ht="38.25" x14ac:dyDescent="0.2">
      <c r="A61" s="4" t="s">
        <v>759</v>
      </c>
      <c r="B61" s="5" t="s">
        <v>101</v>
      </c>
      <c r="C61" s="4" t="s">
        <v>21</v>
      </c>
      <c r="D61" s="4" t="s">
        <v>102</v>
      </c>
      <c r="E61" s="6" t="s">
        <v>50</v>
      </c>
      <c r="F61" s="73">
        <v>834.6</v>
      </c>
      <c r="G61" s="68">
        <v>13.34</v>
      </c>
      <c r="H61" s="68">
        <f t="shared" si="3"/>
        <v>16.25</v>
      </c>
      <c r="I61" s="68">
        <f t="shared" si="9"/>
        <v>13562.25</v>
      </c>
      <c r="J61" s="7">
        <f t="shared" si="7"/>
        <v>8.2602066974777292E-3</v>
      </c>
      <c r="L61" s="53"/>
    </row>
    <row r="62" spans="1:12" ht="38.25" x14ac:dyDescent="0.2">
      <c r="A62" s="4" t="s">
        <v>760</v>
      </c>
      <c r="B62" s="5" t="s">
        <v>103</v>
      </c>
      <c r="C62" s="4" t="s">
        <v>17</v>
      </c>
      <c r="D62" s="4" t="s">
        <v>104</v>
      </c>
      <c r="E62" s="6" t="s">
        <v>60</v>
      </c>
      <c r="F62" s="73">
        <v>34.71</v>
      </c>
      <c r="G62" s="68">
        <v>440.4</v>
      </c>
      <c r="H62" s="68">
        <f t="shared" si="3"/>
        <v>536.75</v>
      </c>
      <c r="I62" s="68">
        <f t="shared" si="9"/>
        <v>18630.59</v>
      </c>
      <c r="J62" s="7">
        <f t="shared" si="7"/>
        <v>1.134712339736855E-2</v>
      </c>
      <c r="L62" s="53"/>
    </row>
    <row r="63" spans="1:12" x14ac:dyDescent="0.2">
      <c r="A63" s="11" t="s">
        <v>114</v>
      </c>
      <c r="B63" s="11"/>
      <c r="C63" s="11"/>
      <c r="D63" s="11" t="s">
        <v>115</v>
      </c>
      <c r="E63" s="11"/>
      <c r="F63" s="72"/>
      <c r="G63" s="66"/>
      <c r="H63" s="66"/>
      <c r="I63" s="67">
        <f>SUM(I64:I72)</f>
        <v>118270.20999999999</v>
      </c>
      <c r="J63" s="12">
        <f t="shared" si="7"/>
        <v>7.2033503345985919E-2</v>
      </c>
      <c r="L63" s="53"/>
    </row>
    <row r="64" spans="1:12" ht="25.5" x14ac:dyDescent="0.2">
      <c r="A64" s="4" t="s">
        <v>116</v>
      </c>
      <c r="B64" s="5" t="s">
        <v>117</v>
      </c>
      <c r="C64" s="4" t="s">
        <v>118</v>
      </c>
      <c r="D64" s="4" t="s">
        <v>119</v>
      </c>
      <c r="E64" s="6" t="s">
        <v>23</v>
      </c>
      <c r="F64" s="73">
        <v>306.95999999999998</v>
      </c>
      <c r="G64" s="68">
        <v>124.5</v>
      </c>
      <c r="H64" s="68">
        <f t="shared" si="3"/>
        <v>151.74</v>
      </c>
      <c r="I64" s="68">
        <f t="shared" ref="I64:I72" si="10">TRUNC(F64*H64,2)</f>
        <v>46578.11</v>
      </c>
      <c r="J64" s="7">
        <f t="shared" si="7"/>
        <v>2.8368804304437271E-2</v>
      </c>
      <c r="L64" s="53"/>
    </row>
    <row r="65" spans="1:12" ht="25.5" x14ac:dyDescent="0.2">
      <c r="A65" s="4" t="s">
        <v>761</v>
      </c>
      <c r="B65" s="5" t="s">
        <v>117</v>
      </c>
      <c r="C65" s="4" t="s">
        <v>118</v>
      </c>
      <c r="D65" s="4" t="s">
        <v>119</v>
      </c>
      <c r="E65" s="6" t="s">
        <v>23</v>
      </c>
      <c r="F65" s="73">
        <v>222.8</v>
      </c>
      <c r="G65" s="68">
        <v>124.5</v>
      </c>
      <c r="H65" s="68">
        <f t="shared" si="3"/>
        <v>151.74</v>
      </c>
      <c r="I65" s="68">
        <f t="shared" si="10"/>
        <v>33807.67</v>
      </c>
      <c r="J65" s="7">
        <f t="shared" si="7"/>
        <v>2.0590856396255554E-2</v>
      </c>
      <c r="L65" s="53"/>
    </row>
    <row r="66" spans="1:12" ht="38.25" x14ac:dyDescent="0.2">
      <c r="A66" s="4" t="s">
        <v>762</v>
      </c>
      <c r="B66" s="5" t="s">
        <v>120</v>
      </c>
      <c r="C66" s="4" t="s">
        <v>21</v>
      </c>
      <c r="D66" s="4" t="s">
        <v>121</v>
      </c>
      <c r="E66" s="6" t="s">
        <v>60</v>
      </c>
      <c r="F66" s="73">
        <v>529.76</v>
      </c>
      <c r="G66" s="68">
        <v>16.52</v>
      </c>
      <c r="H66" s="68">
        <f t="shared" si="3"/>
        <v>20.13</v>
      </c>
      <c r="I66" s="68">
        <f t="shared" si="10"/>
        <v>10664.06</v>
      </c>
      <c r="J66" s="7">
        <f t="shared" si="7"/>
        <v>6.4950387903411561E-3</v>
      </c>
      <c r="L66" s="53"/>
    </row>
    <row r="67" spans="1:12" ht="38.25" x14ac:dyDescent="0.2">
      <c r="A67" s="4" t="s">
        <v>763</v>
      </c>
      <c r="B67" s="5" t="s">
        <v>122</v>
      </c>
      <c r="C67" s="4" t="s">
        <v>21</v>
      </c>
      <c r="D67" s="4" t="s">
        <v>123</v>
      </c>
      <c r="E67" s="6" t="s">
        <v>50</v>
      </c>
      <c r="F67" s="73">
        <v>212.73</v>
      </c>
      <c r="G67" s="68">
        <v>20.12</v>
      </c>
      <c r="H67" s="68">
        <f t="shared" si="3"/>
        <v>24.52</v>
      </c>
      <c r="I67" s="68">
        <f t="shared" si="10"/>
        <v>5216.13</v>
      </c>
      <c r="J67" s="7">
        <f t="shared" si="7"/>
        <v>3.1769294889059342E-3</v>
      </c>
      <c r="L67" s="53"/>
    </row>
    <row r="68" spans="1:12" ht="38.25" x14ac:dyDescent="0.2">
      <c r="A68" s="4" t="s">
        <v>764</v>
      </c>
      <c r="B68" s="5" t="s">
        <v>124</v>
      </c>
      <c r="C68" s="4" t="s">
        <v>21</v>
      </c>
      <c r="D68" s="4" t="s">
        <v>125</v>
      </c>
      <c r="E68" s="6" t="s">
        <v>50</v>
      </c>
      <c r="F68" s="73">
        <v>31.8</v>
      </c>
      <c r="G68" s="68">
        <v>16.579999999999998</v>
      </c>
      <c r="H68" s="68">
        <f t="shared" si="3"/>
        <v>20.2</v>
      </c>
      <c r="I68" s="68">
        <f t="shared" si="10"/>
        <v>642.36</v>
      </c>
      <c r="J68" s="7">
        <f t="shared" si="7"/>
        <v>3.912349627968659E-4</v>
      </c>
      <c r="L68" s="53"/>
    </row>
    <row r="69" spans="1:12" ht="38.25" x14ac:dyDescent="0.2">
      <c r="A69" s="4" t="s">
        <v>765</v>
      </c>
      <c r="B69" s="5" t="s">
        <v>126</v>
      </c>
      <c r="C69" s="4" t="s">
        <v>21</v>
      </c>
      <c r="D69" s="4" t="s">
        <v>127</v>
      </c>
      <c r="E69" s="6" t="s">
        <v>50</v>
      </c>
      <c r="F69" s="73">
        <v>10.8</v>
      </c>
      <c r="G69" s="68">
        <v>17.93</v>
      </c>
      <c r="H69" s="68">
        <f t="shared" si="3"/>
        <v>21.85</v>
      </c>
      <c r="I69" s="68">
        <f t="shared" si="10"/>
        <v>235.98</v>
      </c>
      <c r="J69" s="7">
        <f t="shared" si="7"/>
        <v>1.4372567800112772E-4</v>
      </c>
      <c r="L69" s="53"/>
    </row>
    <row r="70" spans="1:12" ht="38.25" x14ac:dyDescent="0.2">
      <c r="A70" s="4" t="s">
        <v>766</v>
      </c>
      <c r="B70" s="5" t="s">
        <v>128</v>
      </c>
      <c r="C70" s="4" t="s">
        <v>21</v>
      </c>
      <c r="D70" s="4" t="s">
        <v>129</v>
      </c>
      <c r="E70" s="6" t="s">
        <v>50</v>
      </c>
      <c r="F70" s="73">
        <v>9.1</v>
      </c>
      <c r="G70" s="68">
        <v>17.260000000000002</v>
      </c>
      <c r="H70" s="68">
        <f t="shared" si="3"/>
        <v>21.03</v>
      </c>
      <c r="I70" s="68">
        <f t="shared" si="10"/>
        <v>191.37</v>
      </c>
      <c r="J70" s="7">
        <f t="shared" si="7"/>
        <v>1.1655556826458095E-4</v>
      </c>
      <c r="L70" s="53"/>
    </row>
    <row r="71" spans="1:12" ht="38.25" x14ac:dyDescent="0.2">
      <c r="A71" s="4" t="s">
        <v>767</v>
      </c>
      <c r="B71" s="5" t="s">
        <v>130</v>
      </c>
      <c r="C71" s="4" t="s">
        <v>21</v>
      </c>
      <c r="D71" s="4" t="s">
        <v>131</v>
      </c>
      <c r="E71" s="6" t="s">
        <v>50</v>
      </c>
      <c r="F71" s="73">
        <v>80.2</v>
      </c>
      <c r="G71" s="68">
        <v>14.95</v>
      </c>
      <c r="H71" s="68">
        <f t="shared" si="3"/>
        <v>18.22</v>
      </c>
      <c r="I71" s="68">
        <f t="shared" si="10"/>
        <v>1461.24</v>
      </c>
      <c r="J71" s="7">
        <f t="shared" si="7"/>
        <v>8.8998097178730347E-4</v>
      </c>
      <c r="L71" s="53"/>
    </row>
    <row r="72" spans="1:12" ht="38.25" x14ac:dyDescent="0.2">
      <c r="A72" s="4" t="s">
        <v>768</v>
      </c>
      <c r="B72" s="5" t="s">
        <v>103</v>
      </c>
      <c r="C72" s="4" t="s">
        <v>17</v>
      </c>
      <c r="D72" s="4" t="s">
        <v>104</v>
      </c>
      <c r="E72" s="6" t="s">
        <v>60</v>
      </c>
      <c r="F72" s="73">
        <v>36.28</v>
      </c>
      <c r="G72" s="68">
        <v>440.4</v>
      </c>
      <c r="H72" s="68">
        <f t="shared" si="3"/>
        <v>536.75</v>
      </c>
      <c r="I72" s="68">
        <f t="shared" si="10"/>
        <v>19473.29</v>
      </c>
      <c r="J72" s="7">
        <f t="shared" si="7"/>
        <v>1.1860377185196121E-2</v>
      </c>
      <c r="L72" s="53"/>
    </row>
    <row r="73" spans="1:12" x14ac:dyDescent="0.2">
      <c r="A73" s="11" t="s">
        <v>132</v>
      </c>
      <c r="B73" s="11"/>
      <c r="C73" s="11"/>
      <c r="D73" s="11" t="s">
        <v>133</v>
      </c>
      <c r="E73" s="11"/>
      <c r="F73" s="72"/>
      <c r="G73" s="66"/>
      <c r="H73" s="66"/>
      <c r="I73" s="67">
        <f>SUM(I74:I81)</f>
        <v>10426.61</v>
      </c>
      <c r="J73" s="12">
        <f t="shared" si="7"/>
        <v>6.3504177960138084E-3</v>
      </c>
      <c r="L73" s="53"/>
    </row>
    <row r="74" spans="1:12" ht="38.25" x14ac:dyDescent="0.2">
      <c r="A74" s="4" t="s">
        <v>134</v>
      </c>
      <c r="B74" s="5" t="s">
        <v>135</v>
      </c>
      <c r="C74" s="4" t="s">
        <v>21</v>
      </c>
      <c r="D74" s="4" t="s">
        <v>136</v>
      </c>
      <c r="E74" s="6" t="s">
        <v>23</v>
      </c>
      <c r="F74" s="73">
        <v>27.44</v>
      </c>
      <c r="G74" s="68">
        <v>136.4</v>
      </c>
      <c r="H74" s="68">
        <f t="shared" si="3"/>
        <v>166.24</v>
      </c>
      <c r="I74" s="68">
        <f t="shared" ref="I74:I81" si="11">TRUNC(F74*H74,2)</f>
        <v>4561.62</v>
      </c>
      <c r="J74" s="7">
        <f t="shared" ref="J74:J88" si="12">I74/$J$396</f>
        <v>2.7782944625964244E-3</v>
      </c>
      <c r="L74" s="53"/>
    </row>
    <row r="75" spans="1:12" ht="32.25" customHeight="1" x14ac:dyDescent="0.2">
      <c r="A75" s="4" t="s">
        <v>769</v>
      </c>
      <c r="B75" s="5" t="s">
        <v>120</v>
      </c>
      <c r="C75" s="4" t="s">
        <v>21</v>
      </c>
      <c r="D75" s="4" t="s">
        <v>121</v>
      </c>
      <c r="E75" s="6" t="s">
        <v>60</v>
      </c>
      <c r="F75" s="73">
        <v>27.44</v>
      </c>
      <c r="G75" s="68">
        <v>16.52</v>
      </c>
      <c r="H75" s="68">
        <f t="shared" si="3"/>
        <v>20.13</v>
      </c>
      <c r="I75" s="68">
        <f t="shared" si="11"/>
        <v>552.36</v>
      </c>
      <c r="J75" s="7">
        <f t="shared" si="12"/>
        <v>3.3641967751802234E-4</v>
      </c>
      <c r="L75" s="53"/>
    </row>
    <row r="76" spans="1:12" ht="29.25" customHeight="1" x14ac:dyDescent="0.2">
      <c r="A76" s="4" t="s">
        <v>770</v>
      </c>
      <c r="B76" s="5" t="s">
        <v>137</v>
      </c>
      <c r="C76" s="4" t="s">
        <v>21</v>
      </c>
      <c r="D76" s="4" t="s">
        <v>138</v>
      </c>
      <c r="E76" s="6" t="s">
        <v>50</v>
      </c>
      <c r="F76" s="73">
        <v>6.6</v>
      </c>
      <c r="G76" s="68">
        <v>23.25</v>
      </c>
      <c r="H76" s="68">
        <f t="shared" si="3"/>
        <v>28.33</v>
      </c>
      <c r="I76" s="68">
        <f t="shared" si="11"/>
        <v>186.97</v>
      </c>
      <c r="J76" s="7">
        <f t="shared" si="12"/>
        <v>1.1387570987317083E-4</v>
      </c>
      <c r="L76" s="53"/>
    </row>
    <row r="77" spans="1:12" ht="32.25" customHeight="1" x14ac:dyDescent="0.2">
      <c r="A77" s="4" t="s">
        <v>771</v>
      </c>
      <c r="B77" s="5" t="s">
        <v>139</v>
      </c>
      <c r="C77" s="4" t="s">
        <v>21</v>
      </c>
      <c r="D77" s="4" t="s">
        <v>140</v>
      </c>
      <c r="E77" s="6" t="s">
        <v>50</v>
      </c>
      <c r="F77" s="73">
        <v>25.7</v>
      </c>
      <c r="G77" s="68">
        <v>22.24</v>
      </c>
      <c r="H77" s="68">
        <f t="shared" si="3"/>
        <v>27.1</v>
      </c>
      <c r="I77" s="68">
        <f t="shared" si="11"/>
        <v>696.47</v>
      </c>
      <c r="J77" s="7">
        <f t="shared" si="12"/>
        <v>4.2419113042395726E-4</v>
      </c>
      <c r="L77" s="53"/>
    </row>
    <row r="78" spans="1:12" ht="29.25" customHeight="1" x14ac:dyDescent="0.2">
      <c r="A78" s="4" t="s">
        <v>772</v>
      </c>
      <c r="B78" s="5" t="s">
        <v>141</v>
      </c>
      <c r="C78" s="4" t="s">
        <v>21</v>
      </c>
      <c r="D78" s="4" t="s">
        <v>142</v>
      </c>
      <c r="E78" s="6" t="s">
        <v>50</v>
      </c>
      <c r="F78" s="73">
        <v>20.9</v>
      </c>
      <c r="G78" s="68">
        <v>19.420000000000002</v>
      </c>
      <c r="H78" s="68">
        <f t="shared" si="3"/>
        <v>23.66</v>
      </c>
      <c r="I78" s="68">
        <f t="shared" si="11"/>
        <v>494.49</v>
      </c>
      <c r="J78" s="7">
        <f t="shared" si="12"/>
        <v>3.0117344908372595E-4</v>
      </c>
      <c r="L78" s="53"/>
    </row>
    <row r="79" spans="1:12" ht="30" customHeight="1" x14ac:dyDescent="0.2">
      <c r="A79" s="4" t="s">
        <v>773</v>
      </c>
      <c r="B79" s="5" t="s">
        <v>143</v>
      </c>
      <c r="C79" s="4" t="s">
        <v>21</v>
      </c>
      <c r="D79" s="4" t="s">
        <v>144</v>
      </c>
      <c r="E79" s="6" t="s">
        <v>50</v>
      </c>
      <c r="F79" s="73">
        <v>26.9</v>
      </c>
      <c r="G79" s="68">
        <v>16.420000000000002</v>
      </c>
      <c r="H79" s="68">
        <f t="shared" si="3"/>
        <v>20.010000000000002</v>
      </c>
      <c r="I79" s="68">
        <f t="shared" si="11"/>
        <v>538.26</v>
      </c>
      <c r="J79" s="7">
        <f t="shared" si="12"/>
        <v>3.2783194949100351E-4</v>
      </c>
      <c r="L79" s="53"/>
    </row>
    <row r="80" spans="1:12" ht="31.5" customHeight="1" x14ac:dyDescent="0.2">
      <c r="A80" s="4" t="s">
        <v>774</v>
      </c>
      <c r="B80" s="5" t="s">
        <v>145</v>
      </c>
      <c r="C80" s="4" t="s">
        <v>21</v>
      </c>
      <c r="D80" s="4" t="s">
        <v>146</v>
      </c>
      <c r="E80" s="6" t="s">
        <v>50</v>
      </c>
      <c r="F80" s="73">
        <v>119.5</v>
      </c>
      <c r="G80" s="68">
        <v>13.26</v>
      </c>
      <c r="H80" s="68">
        <f t="shared" si="3"/>
        <v>16.16</v>
      </c>
      <c r="I80" s="68">
        <f t="shared" si="11"/>
        <v>1931.12</v>
      </c>
      <c r="J80" s="7">
        <f t="shared" si="12"/>
        <v>1.1761654856408924E-3</v>
      </c>
      <c r="L80" s="53"/>
    </row>
    <row r="81" spans="1:12" ht="32.25" customHeight="1" x14ac:dyDescent="0.2">
      <c r="A81" s="4" t="s">
        <v>775</v>
      </c>
      <c r="B81" s="5" t="s">
        <v>103</v>
      </c>
      <c r="C81" s="4" t="s">
        <v>17</v>
      </c>
      <c r="D81" s="4" t="s">
        <v>104</v>
      </c>
      <c r="E81" s="6" t="s">
        <v>60</v>
      </c>
      <c r="F81" s="73">
        <v>2.73</v>
      </c>
      <c r="G81" s="68">
        <v>440.4</v>
      </c>
      <c r="H81" s="68">
        <f t="shared" si="3"/>
        <v>536.75</v>
      </c>
      <c r="I81" s="68">
        <f t="shared" si="11"/>
        <v>1465.32</v>
      </c>
      <c r="J81" s="7">
        <f t="shared" si="12"/>
        <v>8.9246593138661101E-4</v>
      </c>
      <c r="L81" s="53"/>
    </row>
    <row r="82" spans="1:12" x14ac:dyDescent="0.2">
      <c r="A82" s="11" t="s">
        <v>147</v>
      </c>
      <c r="B82" s="11"/>
      <c r="C82" s="11"/>
      <c r="D82" s="11" t="s">
        <v>148</v>
      </c>
      <c r="E82" s="11"/>
      <c r="F82" s="72"/>
      <c r="G82" s="66"/>
      <c r="H82" s="66"/>
      <c r="I82" s="67">
        <f>SUM(I83,I89,I95)</f>
        <v>66376.509999999995</v>
      </c>
      <c r="J82" s="12">
        <f t="shared" si="12"/>
        <v>4.0427192571822333E-2</v>
      </c>
      <c r="L82" s="53"/>
    </row>
    <row r="83" spans="1:12" x14ac:dyDescent="0.2">
      <c r="A83" s="11" t="s">
        <v>149</v>
      </c>
      <c r="B83" s="11"/>
      <c r="C83" s="11"/>
      <c r="D83" s="11" t="s">
        <v>150</v>
      </c>
      <c r="E83" s="11"/>
      <c r="F83" s="72"/>
      <c r="G83" s="66"/>
      <c r="H83" s="66"/>
      <c r="I83" s="67">
        <f>SUM(I84:I88)</f>
        <v>10830.49</v>
      </c>
      <c r="J83" s="12">
        <f t="shared" si="12"/>
        <v>6.5964044339962445E-3</v>
      </c>
      <c r="L83" s="53"/>
    </row>
    <row r="84" spans="1:12" ht="32.25" customHeight="1" x14ac:dyDescent="0.2">
      <c r="A84" s="4" t="s">
        <v>151</v>
      </c>
      <c r="B84" s="5" t="s">
        <v>152</v>
      </c>
      <c r="C84" s="4" t="s">
        <v>21</v>
      </c>
      <c r="D84" s="4" t="s">
        <v>153</v>
      </c>
      <c r="E84" s="6" t="s">
        <v>44</v>
      </c>
      <c r="F84" s="73">
        <v>74</v>
      </c>
      <c r="G84" s="68">
        <v>55.27</v>
      </c>
      <c r="H84" s="68">
        <f t="shared" ref="H84:H141" si="13">TRUNC((1+$G$6)*G84,2)</f>
        <v>67.36</v>
      </c>
      <c r="I84" s="68">
        <f t="shared" ref="I84:I88" si="14">TRUNC(F84*H84,2)</f>
        <v>4984.6400000000003</v>
      </c>
      <c r="J84" s="7">
        <f t="shared" si="12"/>
        <v>3.0359384845814958E-3</v>
      </c>
      <c r="L84" s="53"/>
    </row>
    <row r="85" spans="1:12" ht="31.5" customHeight="1" x14ac:dyDescent="0.2">
      <c r="A85" s="4" t="s">
        <v>776</v>
      </c>
      <c r="B85" s="5" t="s">
        <v>154</v>
      </c>
      <c r="C85" s="4" t="s">
        <v>21</v>
      </c>
      <c r="D85" s="4" t="s">
        <v>155</v>
      </c>
      <c r="E85" s="6" t="s">
        <v>44</v>
      </c>
      <c r="F85" s="73">
        <v>20</v>
      </c>
      <c r="G85" s="68">
        <v>74.319999999999993</v>
      </c>
      <c r="H85" s="68">
        <f t="shared" si="13"/>
        <v>90.58</v>
      </c>
      <c r="I85" s="68">
        <f t="shared" si="14"/>
        <v>1811.6</v>
      </c>
      <c r="J85" s="7">
        <f t="shared" si="12"/>
        <v>1.1033707867905882E-3</v>
      </c>
      <c r="L85" s="53"/>
    </row>
    <row r="86" spans="1:12" ht="25.5" x14ac:dyDescent="0.2">
      <c r="A86" s="4" t="s">
        <v>777</v>
      </c>
      <c r="B86" s="5" t="s">
        <v>76</v>
      </c>
      <c r="C86" s="4" t="s">
        <v>21</v>
      </c>
      <c r="D86" s="4" t="s">
        <v>77</v>
      </c>
      <c r="E86" s="6" t="s">
        <v>60</v>
      </c>
      <c r="F86" s="73">
        <v>24.15</v>
      </c>
      <c r="G86" s="68">
        <v>97.22</v>
      </c>
      <c r="H86" s="68">
        <f t="shared" si="13"/>
        <v>118.49</v>
      </c>
      <c r="I86" s="68">
        <f t="shared" si="14"/>
        <v>2861.53</v>
      </c>
      <c r="J86" s="7">
        <f t="shared" si="12"/>
        <v>1.7428398142663236E-3</v>
      </c>
      <c r="L86" s="53"/>
    </row>
    <row r="87" spans="1:12" ht="25.5" x14ac:dyDescent="0.2">
      <c r="A87" s="4" t="s">
        <v>778</v>
      </c>
      <c r="B87" s="5" t="s">
        <v>78</v>
      </c>
      <c r="C87" s="4" t="s">
        <v>21</v>
      </c>
      <c r="D87" s="4" t="s">
        <v>79</v>
      </c>
      <c r="E87" s="6" t="s">
        <v>23</v>
      </c>
      <c r="F87" s="73">
        <v>22.68</v>
      </c>
      <c r="G87" s="68">
        <v>25.45</v>
      </c>
      <c r="H87" s="68">
        <f t="shared" si="13"/>
        <v>31.01</v>
      </c>
      <c r="I87" s="68">
        <f t="shared" si="14"/>
        <v>703.3</v>
      </c>
      <c r="J87" s="7">
        <f t="shared" si="12"/>
        <v>4.283510015178961E-4</v>
      </c>
      <c r="L87" s="53"/>
    </row>
    <row r="88" spans="1:12" ht="25.5" x14ac:dyDescent="0.2">
      <c r="A88" s="4" t="s">
        <v>779</v>
      </c>
      <c r="B88" s="5" t="s">
        <v>86</v>
      </c>
      <c r="C88" s="4" t="s">
        <v>21</v>
      </c>
      <c r="D88" s="4" t="s">
        <v>156</v>
      </c>
      <c r="E88" s="6" t="s">
        <v>60</v>
      </c>
      <c r="F88" s="73">
        <v>10.42</v>
      </c>
      <c r="G88" s="68">
        <v>36.97</v>
      </c>
      <c r="H88" s="68">
        <f t="shared" si="13"/>
        <v>45.05</v>
      </c>
      <c r="I88" s="68">
        <f t="shared" si="14"/>
        <v>469.42</v>
      </c>
      <c r="J88" s="7">
        <f t="shared" si="12"/>
        <v>2.8590434683994144E-4</v>
      </c>
      <c r="L88" s="53"/>
    </row>
    <row r="89" spans="1:12" x14ac:dyDescent="0.2">
      <c r="A89" s="11" t="s">
        <v>157</v>
      </c>
      <c r="B89" s="11"/>
      <c r="C89" s="11"/>
      <c r="D89" s="11" t="s">
        <v>158</v>
      </c>
      <c r="E89" s="11"/>
      <c r="F89" s="72"/>
      <c r="G89" s="66"/>
      <c r="H89" s="66"/>
      <c r="I89" s="67">
        <f>SUM(I90:I94)</f>
        <v>33499.75</v>
      </c>
      <c r="J89" s="12">
        <v>1.844149958160312E-2</v>
      </c>
      <c r="L89" s="53"/>
    </row>
    <row r="90" spans="1:12" ht="38.25" x14ac:dyDescent="0.2">
      <c r="A90" s="4" t="s">
        <v>159</v>
      </c>
      <c r="B90" s="5" t="s">
        <v>160</v>
      </c>
      <c r="C90" s="4" t="s">
        <v>21</v>
      </c>
      <c r="D90" s="4" t="s">
        <v>161</v>
      </c>
      <c r="E90" s="6" t="s">
        <v>23</v>
      </c>
      <c r="F90" s="73">
        <v>32.32</v>
      </c>
      <c r="G90" s="68">
        <v>79.510000000000005</v>
      </c>
      <c r="H90" s="68">
        <f t="shared" si="13"/>
        <v>96.9</v>
      </c>
      <c r="I90" s="68">
        <f t="shared" ref="I90:I94" si="15">TRUNC(F90*H90,2)</f>
        <v>3131.8</v>
      </c>
      <c r="J90" s="7">
        <f t="shared" ref="J90:J121" si="16">I90/$J$396</f>
        <v>1.9074501159586908E-3</v>
      </c>
      <c r="L90" s="53"/>
    </row>
    <row r="91" spans="1:12" ht="25.5" x14ac:dyDescent="0.2">
      <c r="A91" s="4" t="s">
        <v>780</v>
      </c>
      <c r="B91" s="5" t="s">
        <v>63</v>
      </c>
      <c r="C91" s="4" t="s">
        <v>21</v>
      </c>
      <c r="D91" s="4" t="s">
        <v>64</v>
      </c>
      <c r="E91" s="6" t="s">
        <v>50</v>
      </c>
      <c r="F91" s="73">
        <v>156.4</v>
      </c>
      <c r="G91" s="68">
        <v>20.2</v>
      </c>
      <c r="H91" s="68">
        <f t="shared" si="13"/>
        <v>24.61</v>
      </c>
      <c r="I91" s="68">
        <f t="shared" si="15"/>
        <v>3849</v>
      </c>
      <c r="J91" s="7">
        <f t="shared" si="16"/>
        <v>2.3442670337585417E-3</v>
      </c>
      <c r="L91" s="53"/>
    </row>
    <row r="92" spans="1:12" ht="25.5" x14ac:dyDescent="0.2">
      <c r="A92" s="4" t="s">
        <v>781</v>
      </c>
      <c r="B92" s="5" t="s">
        <v>65</v>
      </c>
      <c r="C92" s="4" t="s">
        <v>21</v>
      </c>
      <c r="D92" s="4" t="s">
        <v>66</v>
      </c>
      <c r="E92" s="6" t="s">
        <v>50</v>
      </c>
      <c r="F92" s="73">
        <v>671.9</v>
      </c>
      <c r="G92" s="68">
        <v>18.45</v>
      </c>
      <c r="H92" s="68">
        <f t="shared" si="13"/>
        <v>22.48</v>
      </c>
      <c r="I92" s="68">
        <f t="shared" si="15"/>
        <v>15104.31</v>
      </c>
      <c r="J92" s="7">
        <f t="shared" si="16"/>
        <v>9.1994117954454346E-3</v>
      </c>
      <c r="L92" s="53"/>
    </row>
    <row r="93" spans="1:12" ht="25.5" x14ac:dyDescent="0.2">
      <c r="A93" s="4" t="s">
        <v>782</v>
      </c>
      <c r="B93" s="5" t="s">
        <v>51</v>
      </c>
      <c r="C93" s="4" t="s">
        <v>21</v>
      </c>
      <c r="D93" s="4" t="s">
        <v>52</v>
      </c>
      <c r="E93" s="6" t="s">
        <v>50</v>
      </c>
      <c r="F93" s="73">
        <v>345.9</v>
      </c>
      <c r="G93" s="68">
        <v>16.63</v>
      </c>
      <c r="H93" s="68">
        <f t="shared" si="13"/>
        <v>20.260000000000002</v>
      </c>
      <c r="I93" s="68">
        <f t="shared" si="15"/>
        <v>7007.93</v>
      </c>
      <c r="J93" s="7">
        <f t="shared" si="16"/>
        <v>4.2682409129351775E-3</v>
      </c>
      <c r="L93" s="53"/>
    </row>
    <row r="94" spans="1:12" ht="38.25" x14ac:dyDescent="0.2">
      <c r="A94" s="4" t="s">
        <v>783</v>
      </c>
      <c r="B94" s="5" t="s">
        <v>103</v>
      </c>
      <c r="C94" s="4" t="s">
        <v>17</v>
      </c>
      <c r="D94" s="4" t="s">
        <v>104</v>
      </c>
      <c r="E94" s="6" t="s">
        <v>60</v>
      </c>
      <c r="F94" s="73">
        <v>8.2100000000000009</v>
      </c>
      <c r="G94" s="68">
        <v>440.4</v>
      </c>
      <c r="H94" s="68">
        <f t="shared" si="13"/>
        <v>536.75</v>
      </c>
      <c r="I94" s="68">
        <f t="shared" si="15"/>
        <v>4406.71</v>
      </c>
      <c r="J94" s="7">
        <f t="shared" si="16"/>
        <v>2.6839451754570283E-3</v>
      </c>
      <c r="L94" s="53"/>
    </row>
    <row r="95" spans="1:12" x14ac:dyDescent="0.2">
      <c r="A95" s="11" t="s">
        <v>162</v>
      </c>
      <c r="B95" s="11"/>
      <c r="C95" s="11"/>
      <c r="D95" s="11" t="s">
        <v>163</v>
      </c>
      <c r="E95" s="11"/>
      <c r="F95" s="72"/>
      <c r="G95" s="66"/>
      <c r="H95" s="66"/>
      <c r="I95" s="67">
        <f>SUM(I96:I97)</f>
        <v>22046.269999999997</v>
      </c>
      <c r="J95" s="12">
        <f t="shared" si="16"/>
        <v>1.3427473104271217E-2</v>
      </c>
      <c r="L95" s="53"/>
    </row>
    <row r="96" spans="1:12" ht="51" x14ac:dyDescent="0.2">
      <c r="A96" s="4" t="s">
        <v>164</v>
      </c>
      <c r="B96" s="5" t="s">
        <v>165</v>
      </c>
      <c r="C96" s="4" t="s">
        <v>21</v>
      </c>
      <c r="D96" s="4" t="s">
        <v>166</v>
      </c>
      <c r="E96" s="6" t="s">
        <v>23</v>
      </c>
      <c r="F96" s="73">
        <v>148.30000000000001</v>
      </c>
      <c r="G96" s="68">
        <v>71.89</v>
      </c>
      <c r="H96" s="68">
        <f t="shared" si="13"/>
        <v>87.61</v>
      </c>
      <c r="I96" s="68">
        <f t="shared" ref="I96:I97" si="17">TRUNC(F96*H96,2)</f>
        <v>12992.56</v>
      </c>
      <c r="J96" s="7">
        <f t="shared" si="16"/>
        <v>7.9132320322499033E-3</v>
      </c>
      <c r="L96" s="53"/>
    </row>
    <row r="97" spans="1:12" ht="25.5" x14ac:dyDescent="0.2">
      <c r="A97" s="4" t="s">
        <v>784</v>
      </c>
      <c r="B97" s="5" t="s">
        <v>167</v>
      </c>
      <c r="C97" s="4" t="s">
        <v>21</v>
      </c>
      <c r="D97" s="4" t="s">
        <v>168</v>
      </c>
      <c r="E97" s="6" t="s">
        <v>44</v>
      </c>
      <c r="F97" s="73">
        <v>222.45</v>
      </c>
      <c r="G97" s="68">
        <v>33.4</v>
      </c>
      <c r="H97" s="68">
        <f t="shared" si="13"/>
        <v>40.700000000000003</v>
      </c>
      <c r="I97" s="68">
        <f t="shared" si="17"/>
        <v>9053.7099999999991</v>
      </c>
      <c r="J97" s="7">
        <f t="shared" si="16"/>
        <v>5.5142410720213156E-3</v>
      </c>
      <c r="L97" s="53"/>
    </row>
    <row r="98" spans="1:12" x14ac:dyDescent="0.2">
      <c r="A98" s="11" t="s">
        <v>169</v>
      </c>
      <c r="B98" s="11"/>
      <c r="C98" s="11"/>
      <c r="D98" s="11" t="s">
        <v>170</v>
      </c>
      <c r="E98" s="11"/>
      <c r="F98" s="72"/>
      <c r="G98" s="66"/>
      <c r="H98" s="66"/>
      <c r="I98" s="67">
        <f>SUM(I99:I105)</f>
        <v>119603.22</v>
      </c>
      <c r="J98" s="12">
        <f t="shared" si="16"/>
        <v>7.2845384717425382E-2</v>
      </c>
      <c r="L98" s="53"/>
    </row>
    <row r="99" spans="1:12" ht="51" x14ac:dyDescent="0.2">
      <c r="A99" s="4" t="s">
        <v>171</v>
      </c>
      <c r="B99" s="5" t="s">
        <v>172</v>
      </c>
      <c r="C99" s="4" t="s">
        <v>21</v>
      </c>
      <c r="D99" s="4" t="s">
        <v>173</v>
      </c>
      <c r="E99" s="6" t="s">
        <v>23</v>
      </c>
      <c r="F99" s="73">
        <v>810.98</v>
      </c>
      <c r="G99" s="68">
        <v>69.5</v>
      </c>
      <c r="H99" s="68">
        <f t="shared" si="13"/>
        <v>84.7</v>
      </c>
      <c r="I99" s="68">
        <f t="shared" ref="I99:I105" si="18">TRUNC(F99*H99,2)</f>
        <v>68690</v>
      </c>
      <c r="J99" s="7">
        <f t="shared" si="16"/>
        <v>4.1836243842264025E-2</v>
      </c>
      <c r="L99" s="53"/>
    </row>
    <row r="100" spans="1:12" ht="51" x14ac:dyDescent="0.2">
      <c r="A100" s="4" t="s">
        <v>785</v>
      </c>
      <c r="B100" s="5" t="s">
        <v>174</v>
      </c>
      <c r="C100" s="4" t="s">
        <v>21</v>
      </c>
      <c r="D100" s="4" t="s">
        <v>175</v>
      </c>
      <c r="E100" s="6" t="s">
        <v>23</v>
      </c>
      <c r="F100" s="73">
        <v>254.85</v>
      </c>
      <c r="G100" s="68">
        <v>84.62</v>
      </c>
      <c r="H100" s="68">
        <f t="shared" si="13"/>
        <v>103.13</v>
      </c>
      <c r="I100" s="68">
        <f t="shared" si="18"/>
        <v>26282.68</v>
      </c>
      <c r="J100" s="7">
        <f t="shared" si="16"/>
        <v>1.6007695578806169E-2</v>
      </c>
      <c r="L100" s="53"/>
    </row>
    <row r="101" spans="1:12" ht="51" x14ac:dyDescent="0.2">
      <c r="A101" s="4" t="s">
        <v>786</v>
      </c>
      <c r="B101" s="5" t="s">
        <v>176</v>
      </c>
      <c r="C101" s="4" t="s">
        <v>17</v>
      </c>
      <c r="D101" s="4" t="s">
        <v>177</v>
      </c>
      <c r="E101" s="6" t="s">
        <v>44</v>
      </c>
      <c r="F101" s="73">
        <v>281.72000000000003</v>
      </c>
      <c r="G101" s="68">
        <v>15.16</v>
      </c>
      <c r="H101" s="68">
        <f t="shared" si="13"/>
        <v>18.47</v>
      </c>
      <c r="I101" s="68">
        <f t="shared" si="18"/>
        <v>5203.3599999999997</v>
      </c>
      <c r="J101" s="7">
        <f t="shared" si="16"/>
        <v>3.1691518089835917E-3</v>
      </c>
      <c r="L101" s="53"/>
    </row>
    <row r="102" spans="1:12" ht="51" x14ac:dyDescent="0.2">
      <c r="A102" s="4" t="s">
        <v>787</v>
      </c>
      <c r="B102" s="5" t="s">
        <v>178</v>
      </c>
      <c r="C102" s="4" t="s">
        <v>17</v>
      </c>
      <c r="D102" s="4" t="s">
        <v>179</v>
      </c>
      <c r="E102" s="6" t="s">
        <v>44</v>
      </c>
      <c r="F102" s="73">
        <v>86.41</v>
      </c>
      <c r="G102" s="68">
        <v>13.72</v>
      </c>
      <c r="H102" s="68">
        <f t="shared" si="13"/>
        <v>16.72</v>
      </c>
      <c r="I102" s="68">
        <f t="shared" si="18"/>
        <v>1444.77</v>
      </c>
      <c r="J102" s="7">
        <f t="shared" si="16"/>
        <v>8.7994977458127508E-4</v>
      </c>
      <c r="L102" s="53"/>
    </row>
    <row r="103" spans="1:12" ht="38.25" x14ac:dyDescent="0.2">
      <c r="A103" s="4" t="s">
        <v>788</v>
      </c>
      <c r="B103" s="5" t="s">
        <v>180</v>
      </c>
      <c r="C103" s="4" t="s">
        <v>21</v>
      </c>
      <c r="D103" s="4" t="s">
        <v>181</v>
      </c>
      <c r="E103" s="6" t="s">
        <v>50</v>
      </c>
      <c r="F103" s="73">
        <v>454.35</v>
      </c>
      <c r="G103" s="68">
        <v>15.53</v>
      </c>
      <c r="H103" s="68">
        <f t="shared" si="13"/>
        <v>18.920000000000002</v>
      </c>
      <c r="I103" s="68">
        <f t="shared" si="18"/>
        <v>8596.2999999999993</v>
      </c>
      <c r="J103" s="7">
        <f t="shared" si="16"/>
        <v>5.2356515204724733E-3</v>
      </c>
      <c r="L103" s="53"/>
    </row>
    <row r="104" spans="1:12" ht="38.25" x14ac:dyDescent="0.2">
      <c r="A104" s="4" t="s">
        <v>789</v>
      </c>
      <c r="B104" s="5" t="s">
        <v>182</v>
      </c>
      <c r="C104" s="4" t="s">
        <v>17</v>
      </c>
      <c r="D104" s="4" t="s">
        <v>183</v>
      </c>
      <c r="E104" s="6" t="s">
        <v>60</v>
      </c>
      <c r="F104" s="73">
        <v>6.99</v>
      </c>
      <c r="G104" s="68">
        <v>544.32000000000005</v>
      </c>
      <c r="H104" s="68">
        <f t="shared" si="13"/>
        <v>663.41</v>
      </c>
      <c r="I104" s="68">
        <f t="shared" si="18"/>
        <v>4637.2299999999996</v>
      </c>
      <c r="J104" s="7">
        <f t="shared" si="16"/>
        <v>2.824345392817906E-3</v>
      </c>
      <c r="L104" s="53"/>
    </row>
    <row r="105" spans="1:12" ht="38.25" x14ac:dyDescent="0.2">
      <c r="A105" s="4" t="s">
        <v>790</v>
      </c>
      <c r="B105" s="5" t="s">
        <v>184</v>
      </c>
      <c r="C105" s="4" t="s">
        <v>17</v>
      </c>
      <c r="D105" s="4" t="s">
        <v>185</v>
      </c>
      <c r="E105" s="6" t="s">
        <v>60</v>
      </c>
      <c r="F105" s="73">
        <v>1.45</v>
      </c>
      <c r="G105" s="68">
        <v>2687.15</v>
      </c>
      <c r="H105" s="68">
        <f t="shared" si="13"/>
        <v>3275.09</v>
      </c>
      <c r="I105" s="68">
        <f t="shared" si="18"/>
        <v>4748.88</v>
      </c>
      <c r="J105" s="7">
        <f t="shared" si="16"/>
        <v>2.8923467994999385E-3</v>
      </c>
      <c r="L105" s="53"/>
    </row>
    <row r="106" spans="1:12" x14ac:dyDescent="0.2">
      <c r="A106" s="11" t="s">
        <v>186</v>
      </c>
      <c r="B106" s="11"/>
      <c r="C106" s="11"/>
      <c r="D106" s="11" t="s">
        <v>187</v>
      </c>
      <c r="E106" s="11"/>
      <c r="F106" s="72"/>
      <c r="G106" s="66"/>
      <c r="H106" s="66"/>
      <c r="I106" s="67">
        <f>SUM(I107:I121)</f>
        <v>143448.53000000003</v>
      </c>
      <c r="J106" s="12">
        <f t="shared" si="16"/>
        <v>8.7368578830897173E-2</v>
      </c>
      <c r="L106" s="53"/>
    </row>
    <row r="107" spans="1:12" ht="25.5" x14ac:dyDescent="0.2">
      <c r="A107" s="4" t="s">
        <v>188</v>
      </c>
      <c r="B107" s="5" t="s">
        <v>189</v>
      </c>
      <c r="C107" s="4" t="s">
        <v>17</v>
      </c>
      <c r="D107" s="4" t="s">
        <v>190</v>
      </c>
      <c r="E107" s="6" t="s">
        <v>19</v>
      </c>
      <c r="F107" s="73">
        <v>2</v>
      </c>
      <c r="G107" s="68">
        <v>588.71</v>
      </c>
      <c r="H107" s="68">
        <f t="shared" si="13"/>
        <v>717.51</v>
      </c>
      <c r="I107" s="68">
        <f t="shared" ref="I107:I121" si="19">TRUNC(F107*H107,2)</f>
        <v>1435.02</v>
      </c>
      <c r="J107" s="7">
        <f t="shared" si="16"/>
        <v>8.7401145200940045E-4</v>
      </c>
      <c r="L107" s="53"/>
    </row>
    <row r="108" spans="1:12" ht="25.5" x14ac:dyDescent="0.2">
      <c r="A108" s="4" t="s">
        <v>791</v>
      </c>
      <c r="B108" s="5" t="s">
        <v>191</v>
      </c>
      <c r="C108" s="4" t="s">
        <v>17</v>
      </c>
      <c r="D108" s="4" t="s">
        <v>192</v>
      </c>
      <c r="E108" s="6" t="s">
        <v>19</v>
      </c>
      <c r="F108" s="73">
        <v>15</v>
      </c>
      <c r="G108" s="68">
        <v>588.71</v>
      </c>
      <c r="H108" s="68">
        <f t="shared" si="13"/>
        <v>717.51</v>
      </c>
      <c r="I108" s="68">
        <f t="shared" si="19"/>
        <v>10762.65</v>
      </c>
      <c r="J108" s="7">
        <f t="shared" si="16"/>
        <v>6.555085890070503E-3</v>
      </c>
      <c r="L108" s="53"/>
    </row>
    <row r="109" spans="1:12" ht="51" x14ac:dyDescent="0.2">
      <c r="A109" s="4" t="s">
        <v>792</v>
      </c>
      <c r="B109" s="5" t="s">
        <v>193</v>
      </c>
      <c r="C109" s="4" t="s">
        <v>17</v>
      </c>
      <c r="D109" s="4" t="s">
        <v>1083</v>
      </c>
      <c r="E109" s="6" t="s">
        <v>23</v>
      </c>
      <c r="F109" s="73">
        <v>11.76</v>
      </c>
      <c r="G109" s="68">
        <v>445.83</v>
      </c>
      <c r="H109" s="68">
        <f t="shared" si="13"/>
        <v>543.37</v>
      </c>
      <c r="I109" s="68">
        <f t="shared" si="19"/>
        <v>6390.03</v>
      </c>
      <c r="J109" s="7">
        <f t="shared" si="16"/>
        <v>3.89190352655965E-3</v>
      </c>
      <c r="L109" s="53"/>
    </row>
    <row r="110" spans="1:12" ht="42" customHeight="1" x14ac:dyDescent="0.2">
      <c r="A110" s="4" t="s">
        <v>793</v>
      </c>
      <c r="B110" s="5" t="s">
        <v>194</v>
      </c>
      <c r="C110" s="4" t="s">
        <v>17</v>
      </c>
      <c r="D110" s="4" t="s">
        <v>195</v>
      </c>
      <c r="E110" s="6" t="s">
        <v>23</v>
      </c>
      <c r="F110" s="73">
        <v>24.64</v>
      </c>
      <c r="G110" s="68">
        <v>416.4</v>
      </c>
      <c r="H110" s="68">
        <f t="shared" si="13"/>
        <v>507.5</v>
      </c>
      <c r="I110" s="68">
        <f t="shared" si="19"/>
        <v>12504.8</v>
      </c>
      <c r="J110" s="7">
        <f t="shared" si="16"/>
        <v>7.6161575483875837E-3</v>
      </c>
      <c r="L110" s="53"/>
    </row>
    <row r="111" spans="1:12" ht="39.75" customHeight="1" x14ac:dyDescent="0.2">
      <c r="A111" s="4" t="s">
        <v>794</v>
      </c>
      <c r="B111" s="5" t="s">
        <v>196</v>
      </c>
      <c r="C111" s="4" t="s">
        <v>17</v>
      </c>
      <c r="D111" s="4" t="s">
        <v>197</v>
      </c>
      <c r="E111" s="6" t="s">
        <v>23</v>
      </c>
      <c r="F111" s="73">
        <v>43.08</v>
      </c>
      <c r="G111" s="68">
        <v>401.22</v>
      </c>
      <c r="H111" s="68">
        <f t="shared" si="13"/>
        <v>489</v>
      </c>
      <c r="I111" s="68">
        <f t="shared" si="19"/>
        <v>21066.12</v>
      </c>
      <c r="J111" s="7">
        <f t="shared" si="16"/>
        <v>1.2830504194648346E-2</v>
      </c>
      <c r="L111" s="53"/>
    </row>
    <row r="112" spans="1:12" ht="38.25" x14ac:dyDescent="0.2">
      <c r="A112" s="4" t="s">
        <v>795</v>
      </c>
      <c r="B112" s="5" t="s">
        <v>198</v>
      </c>
      <c r="C112" s="4" t="s">
        <v>17</v>
      </c>
      <c r="D112" s="4" t="s">
        <v>199</v>
      </c>
      <c r="E112" s="6" t="s">
        <v>23</v>
      </c>
      <c r="F112" s="73">
        <v>8.17</v>
      </c>
      <c r="G112" s="68">
        <v>233.99</v>
      </c>
      <c r="H112" s="68">
        <f t="shared" si="13"/>
        <v>285.18</v>
      </c>
      <c r="I112" s="68">
        <f t="shared" si="19"/>
        <v>2329.92</v>
      </c>
      <c r="J112" s="7">
        <f t="shared" si="16"/>
        <v>1.4190581052987014E-3</v>
      </c>
      <c r="L112" s="53"/>
    </row>
    <row r="113" spans="1:12" ht="16.5" customHeight="1" x14ac:dyDescent="0.2">
      <c r="A113" s="4" t="s">
        <v>796</v>
      </c>
      <c r="B113" s="5" t="s">
        <v>200</v>
      </c>
      <c r="C113" s="4" t="s">
        <v>17</v>
      </c>
      <c r="D113" s="4" t="s">
        <v>201</v>
      </c>
      <c r="E113" s="6" t="s">
        <v>23</v>
      </c>
      <c r="F113" s="73">
        <v>40.81</v>
      </c>
      <c r="G113" s="68">
        <v>803.86</v>
      </c>
      <c r="H113" s="68">
        <f t="shared" si="13"/>
        <v>979.74</v>
      </c>
      <c r="I113" s="68">
        <f t="shared" si="19"/>
        <v>39983.18</v>
      </c>
      <c r="J113" s="7">
        <f t="shared" si="16"/>
        <v>2.4352104645059457E-2</v>
      </c>
      <c r="L113" s="53"/>
    </row>
    <row r="114" spans="1:12" ht="18.75" customHeight="1" x14ac:dyDescent="0.2">
      <c r="A114" s="4" t="s">
        <v>797</v>
      </c>
      <c r="B114" s="5" t="s">
        <v>202</v>
      </c>
      <c r="C114" s="4" t="s">
        <v>17</v>
      </c>
      <c r="D114" s="4" t="s">
        <v>203</v>
      </c>
      <c r="E114" s="6" t="s">
        <v>23</v>
      </c>
      <c r="F114" s="73">
        <v>10.47</v>
      </c>
      <c r="G114" s="68">
        <v>208.64</v>
      </c>
      <c r="H114" s="68">
        <f t="shared" si="13"/>
        <v>254.29</v>
      </c>
      <c r="I114" s="68">
        <f t="shared" si="19"/>
        <v>2662.41</v>
      </c>
      <c r="J114" s="7">
        <f t="shared" si="16"/>
        <v>1.6215640408805086E-3</v>
      </c>
      <c r="L114" s="53"/>
    </row>
    <row r="115" spans="1:12" x14ac:dyDescent="0.2">
      <c r="A115" s="4" t="s">
        <v>798</v>
      </c>
      <c r="B115" s="5" t="s">
        <v>204</v>
      </c>
      <c r="C115" s="4" t="s">
        <v>205</v>
      </c>
      <c r="D115" s="4" t="s">
        <v>206</v>
      </c>
      <c r="E115" s="6" t="s">
        <v>23</v>
      </c>
      <c r="F115" s="73">
        <v>4.9000000000000004</v>
      </c>
      <c r="G115" s="68">
        <v>512.74</v>
      </c>
      <c r="H115" s="68">
        <f t="shared" si="13"/>
        <v>624.91999999999996</v>
      </c>
      <c r="I115" s="68">
        <f t="shared" si="19"/>
        <v>3062.1</v>
      </c>
      <c r="J115" s="7">
        <f t="shared" si="16"/>
        <v>1.8649987228038529E-3</v>
      </c>
      <c r="L115" s="53"/>
    </row>
    <row r="116" spans="1:12" ht="38.25" x14ac:dyDescent="0.2">
      <c r="A116" s="4" t="s">
        <v>799</v>
      </c>
      <c r="B116" s="5" t="s">
        <v>207</v>
      </c>
      <c r="C116" s="4" t="s">
        <v>17</v>
      </c>
      <c r="D116" s="4" t="s">
        <v>208</v>
      </c>
      <c r="E116" s="6" t="s">
        <v>44</v>
      </c>
      <c r="F116" s="73">
        <v>11.7</v>
      </c>
      <c r="G116" s="68">
        <v>517.79999999999995</v>
      </c>
      <c r="H116" s="68">
        <f t="shared" si="13"/>
        <v>631.09</v>
      </c>
      <c r="I116" s="68">
        <f t="shared" si="19"/>
        <v>7383.75</v>
      </c>
      <c r="J116" s="7">
        <f t="shared" si="16"/>
        <v>4.497137363085121E-3</v>
      </c>
      <c r="L116" s="53"/>
    </row>
    <row r="117" spans="1:12" ht="38.25" x14ac:dyDescent="0.2">
      <c r="A117" s="4" t="s">
        <v>800</v>
      </c>
      <c r="B117" s="5" t="s">
        <v>209</v>
      </c>
      <c r="C117" s="4" t="s">
        <v>17</v>
      </c>
      <c r="D117" s="4" t="s">
        <v>210</v>
      </c>
      <c r="E117" s="6" t="s">
        <v>44</v>
      </c>
      <c r="F117" s="73">
        <v>12.29</v>
      </c>
      <c r="G117" s="68">
        <v>432.8</v>
      </c>
      <c r="H117" s="68">
        <f t="shared" si="13"/>
        <v>527.49</v>
      </c>
      <c r="I117" s="68">
        <f t="shared" si="19"/>
        <v>6482.85</v>
      </c>
      <c r="J117" s="7">
        <f t="shared" si="16"/>
        <v>3.9484363574438979E-3</v>
      </c>
      <c r="L117" s="53"/>
    </row>
    <row r="118" spans="1:12" ht="25.5" x14ac:dyDescent="0.2">
      <c r="A118" s="4" t="s">
        <v>801</v>
      </c>
      <c r="B118" s="5" t="s">
        <v>211</v>
      </c>
      <c r="C118" s="4" t="s">
        <v>17</v>
      </c>
      <c r="D118" s="4" t="s">
        <v>212</v>
      </c>
      <c r="E118" s="6" t="s">
        <v>44</v>
      </c>
      <c r="F118" s="73">
        <v>16.100000000000001</v>
      </c>
      <c r="G118" s="68">
        <v>110.21</v>
      </c>
      <c r="H118" s="68">
        <f t="shared" si="13"/>
        <v>134.32</v>
      </c>
      <c r="I118" s="68">
        <f t="shared" si="19"/>
        <v>2162.5500000000002</v>
      </c>
      <c r="J118" s="7">
        <f t="shared" si="16"/>
        <v>1.3171199464418119E-3</v>
      </c>
      <c r="L118" s="53"/>
    </row>
    <row r="119" spans="1:12" ht="25.5" x14ac:dyDescent="0.2">
      <c r="A119" s="4" t="s">
        <v>802</v>
      </c>
      <c r="B119" s="5" t="s">
        <v>213</v>
      </c>
      <c r="C119" s="4" t="s">
        <v>17</v>
      </c>
      <c r="D119" s="4" t="s">
        <v>214</v>
      </c>
      <c r="E119" s="6" t="s">
        <v>44</v>
      </c>
      <c r="F119" s="73">
        <v>18.600000000000001</v>
      </c>
      <c r="G119" s="68">
        <v>93.66</v>
      </c>
      <c r="H119" s="68">
        <f t="shared" si="13"/>
        <v>114.15</v>
      </c>
      <c r="I119" s="68">
        <f t="shared" si="19"/>
        <v>2123.19</v>
      </c>
      <c r="J119" s="7">
        <f t="shared" si="16"/>
        <v>1.2931473950131976E-3</v>
      </c>
      <c r="L119" s="53"/>
    </row>
    <row r="120" spans="1:12" x14ac:dyDescent="0.2">
      <c r="A120" s="4" t="s">
        <v>803</v>
      </c>
      <c r="B120" s="5" t="s">
        <v>217</v>
      </c>
      <c r="C120" s="4" t="s">
        <v>215</v>
      </c>
      <c r="D120" s="4" t="s">
        <v>218</v>
      </c>
      <c r="E120" s="6" t="s">
        <v>23</v>
      </c>
      <c r="F120" s="73">
        <v>14.52</v>
      </c>
      <c r="G120" s="68">
        <v>971.99</v>
      </c>
      <c r="H120" s="68">
        <f t="shared" si="13"/>
        <v>1184.6600000000001</v>
      </c>
      <c r="I120" s="68">
        <f t="shared" si="19"/>
        <v>17201.259999999998</v>
      </c>
      <c r="J120" s="7">
        <f t="shared" si="16"/>
        <v>1.0476577489506221E-2</v>
      </c>
      <c r="L120" s="53"/>
    </row>
    <row r="121" spans="1:12" x14ac:dyDescent="0.2">
      <c r="A121" s="4" t="s">
        <v>804</v>
      </c>
      <c r="B121" s="5" t="s">
        <v>219</v>
      </c>
      <c r="C121" s="4" t="s">
        <v>215</v>
      </c>
      <c r="D121" s="4" t="s">
        <v>220</v>
      </c>
      <c r="E121" s="6" t="s">
        <v>23</v>
      </c>
      <c r="F121" s="73">
        <v>7.5</v>
      </c>
      <c r="G121" s="68">
        <v>864.1</v>
      </c>
      <c r="H121" s="68">
        <f t="shared" si="13"/>
        <v>1053.1600000000001</v>
      </c>
      <c r="I121" s="68">
        <f t="shared" si="19"/>
        <v>7898.7</v>
      </c>
      <c r="J121" s="7">
        <f t="shared" si="16"/>
        <v>4.8107721536889041E-3</v>
      </c>
      <c r="L121" s="53"/>
    </row>
    <row r="122" spans="1:12" x14ac:dyDescent="0.2">
      <c r="A122" s="11" t="s">
        <v>221</v>
      </c>
      <c r="B122" s="11"/>
      <c r="C122" s="11"/>
      <c r="D122" s="11" t="s">
        <v>222</v>
      </c>
      <c r="E122" s="11"/>
      <c r="F122" s="72"/>
      <c r="G122" s="66"/>
      <c r="H122" s="66"/>
      <c r="I122" s="67">
        <f>SUM(I123:I127)</f>
        <v>58998.479999999996</v>
      </c>
      <c r="J122" s="12">
        <f t="shared" ref="J122:J153" si="20">I122/$J$396</f>
        <v>3.5933539024646043E-2</v>
      </c>
      <c r="L122" s="53"/>
    </row>
    <row r="123" spans="1:12" ht="18.75" customHeight="1" x14ac:dyDescent="0.2">
      <c r="A123" s="4" t="s">
        <v>223</v>
      </c>
      <c r="B123" s="5" t="s">
        <v>224</v>
      </c>
      <c r="C123" s="4" t="s">
        <v>17</v>
      </c>
      <c r="D123" s="4" t="s">
        <v>225</v>
      </c>
      <c r="E123" s="6" t="s">
        <v>23</v>
      </c>
      <c r="F123" s="73">
        <v>295.45999999999998</v>
      </c>
      <c r="G123" s="68">
        <v>73.06</v>
      </c>
      <c r="H123" s="68">
        <f t="shared" si="13"/>
        <v>89.04</v>
      </c>
      <c r="I123" s="68">
        <f t="shared" ref="I123:I127" si="21">TRUNC(F123*H123,2)</f>
        <v>26307.75</v>
      </c>
      <c r="J123" s="7">
        <f t="shared" si="20"/>
        <v>1.6022964681049953E-2</v>
      </c>
      <c r="L123" s="53"/>
    </row>
    <row r="124" spans="1:12" ht="19.5" customHeight="1" x14ac:dyDescent="0.2">
      <c r="A124" s="4" t="s">
        <v>805</v>
      </c>
      <c r="B124" s="5" t="s">
        <v>226</v>
      </c>
      <c r="C124" s="4" t="s">
        <v>17</v>
      </c>
      <c r="D124" s="4" t="s">
        <v>227</v>
      </c>
      <c r="E124" s="6" t="s">
        <v>23</v>
      </c>
      <c r="F124" s="73">
        <v>295.45999999999998</v>
      </c>
      <c r="G124" s="68">
        <v>31.65</v>
      </c>
      <c r="H124" s="68">
        <f t="shared" si="13"/>
        <v>38.57</v>
      </c>
      <c r="I124" s="68">
        <f t="shared" si="21"/>
        <v>11395.89</v>
      </c>
      <c r="J124" s="7">
        <f t="shared" si="20"/>
        <v>6.9407662372924462E-3</v>
      </c>
      <c r="L124" s="53"/>
    </row>
    <row r="125" spans="1:12" ht="25.5" x14ac:dyDescent="0.2">
      <c r="A125" s="4" t="s">
        <v>806</v>
      </c>
      <c r="B125" s="5" t="s">
        <v>228</v>
      </c>
      <c r="C125" s="4" t="s">
        <v>17</v>
      </c>
      <c r="D125" s="4" t="s">
        <v>229</v>
      </c>
      <c r="E125" s="6" t="s">
        <v>44</v>
      </c>
      <c r="F125" s="73">
        <v>164.09</v>
      </c>
      <c r="G125" s="68">
        <v>31.45</v>
      </c>
      <c r="H125" s="68">
        <f t="shared" si="13"/>
        <v>38.33</v>
      </c>
      <c r="I125" s="68">
        <f t="shared" si="21"/>
        <v>6289.56</v>
      </c>
      <c r="J125" s="7">
        <f t="shared" si="20"/>
        <v>3.8307113964267015E-3</v>
      </c>
      <c r="L125" s="53"/>
    </row>
    <row r="126" spans="1:12" ht="25.5" x14ac:dyDescent="0.2">
      <c r="A126" s="4" t="s">
        <v>807</v>
      </c>
      <c r="B126" s="5" t="s">
        <v>230</v>
      </c>
      <c r="C126" s="4" t="s">
        <v>17</v>
      </c>
      <c r="D126" s="4" t="s">
        <v>231</v>
      </c>
      <c r="E126" s="6" t="s">
        <v>44</v>
      </c>
      <c r="F126" s="73">
        <v>162.02000000000001</v>
      </c>
      <c r="G126" s="68">
        <v>56.3</v>
      </c>
      <c r="H126" s="68">
        <f t="shared" si="13"/>
        <v>68.61</v>
      </c>
      <c r="I126" s="68">
        <f t="shared" si="21"/>
        <v>11116.19</v>
      </c>
      <c r="J126" s="7">
        <f t="shared" si="20"/>
        <v>6.7704125118203074E-3</v>
      </c>
      <c r="L126" s="53"/>
    </row>
    <row r="127" spans="1:12" ht="18.75" customHeight="1" x14ac:dyDescent="0.2">
      <c r="A127" s="4" t="s">
        <v>808</v>
      </c>
      <c r="B127" s="5" t="s">
        <v>232</v>
      </c>
      <c r="C127" s="4" t="s">
        <v>17</v>
      </c>
      <c r="D127" s="4" t="s">
        <v>233</v>
      </c>
      <c r="E127" s="6" t="s">
        <v>44</v>
      </c>
      <c r="F127" s="73">
        <v>39.26</v>
      </c>
      <c r="G127" s="68">
        <v>81.28</v>
      </c>
      <c r="H127" s="68">
        <f t="shared" si="13"/>
        <v>99.06</v>
      </c>
      <c r="I127" s="68">
        <f t="shared" si="21"/>
        <v>3889.09</v>
      </c>
      <c r="J127" s="7">
        <f t="shared" si="20"/>
        <v>2.3686841980566399E-3</v>
      </c>
      <c r="L127" s="53"/>
    </row>
    <row r="128" spans="1:12" x14ac:dyDescent="0.2">
      <c r="A128" s="11" t="s">
        <v>234</v>
      </c>
      <c r="B128" s="11"/>
      <c r="C128" s="11"/>
      <c r="D128" s="11" t="s">
        <v>235</v>
      </c>
      <c r="E128" s="11"/>
      <c r="F128" s="72"/>
      <c r="G128" s="66"/>
      <c r="H128" s="66"/>
      <c r="I128" s="67">
        <f>SUM(I129:I130)</f>
        <v>4682.5200000000004</v>
      </c>
      <c r="J128" s="12">
        <f t="shared" si="20"/>
        <v>2.8519296624876715E-3</v>
      </c>
      <c r="L128" s="53"/>
    </row>
    <row r="129" spans="1:12" ht="25.5" x14ac:dyDescent="0.2">
      <c r="A129" s="4" t="s">
        <v>236</v>
      </c>
      <c r="B129" s="5" t="s">
        <v>237</v>
      </c>
      <c r="C129" s="4" t="s">
        <v>21</v>
      </c>
      <c r="D129" s="4" t="s">
        <v>238</v>
      </c>
      <c r="E129" s="6" t="s">
        <v>23</v>
      </c>
      <c r="F129" s="73">
        <v>232.18</v>
      </c>
      <c r="G129" s="68">
        <v>10.3</v>
      </c>
      <c r="H129" s="68">
        <f t="shared" si="13"/>
        <v>12.55</v>
      </c>
      <c r="I129" s="68">
        <f t="shared" ref="I129:I130" si="22">TRUNC(F129*H129,2)</f>
        <v>2913.85</v>
      </c>
      <c r="J129" s="7">
        <f t="shared" si="20"/>
        <v>1.7747057667750912E-3</v>
      </c>
      <c r="L129" s="53"/>
    </row>
    <row r="130" spans="1:12" ht="25.5" x14ac:dyDescent="0.2">
      <c r="A130" s="4" t="s">
        <v>1099</v>
      </c>
      <c r="B130" s="5" t="s">
        <v>239</v>
      </c>
      <c r="C130" s="4" t="s">
        <v>21</v>
      </c>
      <c r="D130" s="4" t="s">
        <v>240</v>
      </c>
      <c r="E130" s="6" t="s">
        <v>23</v>
      </c>
      <c r="F130" s="73">
        <v>67.61</v>
      </c>
      <c r="G130" s="68">
        <v>21.47</v>
      </c>
      <c r="H130" s="68">
        <f t="shared" si="13"/>
        <v>26.16</v>
      </c>
      <c r="I130" s="68">
        <f t="shared" si="22"/>
        <v>1768.67</v>
      </c>
      <c r="J130" s="7">
        <f t="shared" si="20"/>
        <v>1.0772238957125798E-3</v>
      </c>
      <c r="L130" s="53"/>
    </row>
    <row r="131" spans="1:12" x14ac:dyDescent="0.2">
      <c r="A131" s="11" t="s">
        <v>241</v>
      </c>
      <c r="B131" s="11"/>
      <c r="C131" s="11"/>
      <c r="D131" s="11" t="s">
        <v>242</v>
      </c>
      <c r="E131" s="11"/>
      <c r="F131" s="72"/>
      <c r="G131" s="66"/>
      <c r="H131" s="66"/>
      <c r="I131" s="67">
        <f>SUM(I132:I141)</f>
        <v>133361.53999999998</v>
      </c>
      <c r="J131" s="12">
        <f t="shared" si="20"/>
        <v>8.1225009559176678E-2</v>
      </c>
      <c r="L131" s="53"/>
    </row>
    <row r="132" spans="1:12" ht="51" x14ac:dyDescent="0.2">
      <c r="A132" s="4" t="s">
        <v>243</v>
      </c>
      <c r="B132" s="5" t="s">
        <v>244</v>
      </c>
      <c r="C132" s="4" t="s">
        <v>21</v>
      </c>
      <c r="D132" s="4" t="s">
        <v>245</v>
      </c>
      <c r="E132" s="6" t="s">
        <v>23</v>
      </c>
      <c r="F132" s="73">
        <v>2329.5</v>
      </c>
      <c r="G132" s="68">
        <v>7.14</v>
      </c>
      <c r="H132" s="68">
        <f t="shared" si="13"/>
        <v>8.6999999999999993</v>
      </c>
      <c r="I132" s="68">
        <f t="shared" ref="I132:I141" si="23">TRUNC(F132*H132,2)</f>
        <v>20266.650000000001</v>
      </c>
      <c r="J132" s="7">
        <f t="shared" si="20"/>
        <v>1.2343580015516381E-2</v>
      </c>
      <c r="L132" s="53"/>
    </row>
    <row r="133" spans="1:12" ht="25.5" x14ac:dyDescent="0.2">
      <c r="A133" s="4" t="s">
        <v>809</v>
      </c>
      <c r="B133" s="5" t="s">
        <v>246</v>
      </c>
      <c r="C133" s="4" t="s">
        <v>17</v>
      </c>
      <c r="D133" s="4" t="s">
        <v>247</v>
      </c>
      <c r="E133" s="6" t="s">
        <v>23</v>
      </c>
      <c r="F133" s="73">
        <v>1898.19</v>
      </c>
      <c r="G133" s="68">
        <v>26.35</v>
      </c>
      <c r="H133" s="68">
        <f t="shared" si="13"/>
        <v>32.11</v>
      </c>
      <c r="I133" s="68">
        <f t="shared" si="23"/>
        <v>60950.879999999997</v>
      </c>
      <c r="J133" s="7">
        <f t="shared" si="20"/>
        <v>3.7122665279961761E-2</v>
      </c>
      <c r="L133" s="53"/>
    </row>
    <row r="134" spans="1:12" ht="25.5" x14ac:dyDescent="0.2">
      <c r="A134" s="4" t="s">
        <v>810</v>
      </c>
      <c r="B134" s="5" t="s">
        <v>248</v>
      </c>
      <c r="C134" s="4" t="s">
        <v>21</v>
      </c>
      <c r="D134" s="4" t="s">
        <v>249</v>
      </c>
      <c r="E134" s="6" t="s">
        <v>23</v>
      </c>
      <c r="F134" s="73">
        <v>11.49</v>
      </c>
      <c r="G134" s="68">
        <v>17.53</v>
      </c>
      <c r="H134" s="68">
        <f t="shared" si="13"/>
        <v>21.36</v>
      </c>
      <c r="I134" s="68">
        <f t="shared" si="23"/>
        <v>245.42</v>
      </c>
      <c r="J134" s="7">
        <f t="shared" si="20"/>
        <v>1.4947519236815308E-4</v>
      </c>
      <c r="L134" s="53"/>
    </row>
    <row r="135" spans="1:12" ht="63.75" x14ac:dyDescent="0.2">
      <c r="A135" s="4" t="s">
        <v>811</v>
      </c>
      <c r="B135" s="5" t="s">
        <v>250</v>
      </c>
      <c r="C135" s="4" t="s">
        <v>21</v>
      </c>
      <c r="D135" s="4" t="s">
        <v>251</v>
      </c>
      <c r="E135" s="6" t="s">
        <v>23</v>
      </c>
      <c r="F135" s="73">
        <v>115.05</v>
      </c>
      <c r="G135" s="68">
        <v>24.57</v>
      </c>
      <c r="H135" s="68">
        <f t="shared" si="13"/>
        <v>29.94</v>
      </c>
      <c r="I135" s="68">
        <f t="shared" si="23"/>
        <v>3444.59</v>
      </c>
      <c r="J135" s="7">
        <f t="shared" si="20"/>
        <v>2.0979575946516848E-3</v>
      </c>
      <c r="L135" s="53"/>
    </row>
    <row r="136" spans="1:12" ht="38.25" x14ac:dyDescent="0.2">
      <c r="A136" s="4" t="s">
        <v>812</v>
      </c>
      <c r="B136" s="5" t="s">
        <v>252</v>
      </c>
      <c r="C136" s="4" t="s">
        <v>17</v>
      </c>
      <c r="D136" s="4" t="s">
        <v>253</v>
      </c>
      <c r="E136" s="6" t="s">
        <v>23</v>
      </c>
      <c r="F136" s="73">
        <v>316.02999999999997</v>
      </c>
      <c r="G136" s="68">
        <v>31.81</v>
      </c>
      <c r="H136" s="68">
        <f t="shared" si="13"/>
        <v>38.770000000000003</v>
      </c>
      <c r="I136" s="68">
        <f t="shared" si="23"/>
        <v>12252.48</v>
      </c>
      <c r="J136" s="7">
        <f t="shared" si="20"/>
        <v>7.4624798508147192E-3</v>
      </c>
      <c r="L136" s="53"/>
    </row>
    <row r="137" spans="1:12" ht="25.5" x14ac:dyDescent="0.2">
      <c r="A137" s="4" t="s">
        <v>813</v>
      </c>
      <c r="B137" s="5" t="s">
        <v>254</v>
      </c>
      <c r="C137" s="4" t="s">
        <v>205</v>
      </c>
      <c r="D137" s="4" t="s">
        <v>255</v>
      </c>
      <c r="E137" s="6" t="s">
        <v>23</v>
      </c>
      <c r="F137" s="73">
        <v>11.44</v>
      </c>
      <c r="G137" s="68">
        <v>52.17</v>
      </c>
      <c r="H137" s="68">
        <f t="shared" si="13"/>
        <v>63.58</v>
      </c>
      <c r="I137" s="68">
        <f t="shared" si="23"/>
        <v>727.35</v>
      </c>
      <c r="J137" s="7">
        <f t="shared" si="20"/>
        <v>4.429988638618538E-4</v>
      </c>
      <c r="L137" s="53"/>
    </row>
    <row r="138" spans="1:12" ht="51" x14ac:dyDescent="0.2">
      <c r="A138" s="4" t="s">
        <v>814</v>
      </c>
      <c r="B138" s="5" t="s">
        <v>256</v>
      </c>
      <c r="C138" s="4" t="s">
        <v>17</v>
      </c>
      <c r="D138" s="4" t="s">
        <v>257</v>
      </c>
      <c r="E138" s="6" t="s">
        <v>23</v>
      </c>
      <c r="F138" s="73">
        <v>115.28</v>
      </c>
      <c r="G138" s="68">
        <v>59.76</v>
      </c>
      <c r="H138" s="68">
        <f t="shared" si="13"/>
        <v>72.83</v>
      </c>
      <c r="I138" s="68">
        <f t="shared" si="23"/>
        <v>8395.84</v>
      </c>
      <c r="J138" s="7">
        <f t="shared" si="20"/>
        <v>5.1135596083947297E-3</v>
      </c>
      <c r="L138" s="53"/>
    </row>
    <row r="139" spans="1:12" ht="38.25" x14ac:dyDescent="0.2">
      <c r="A139" s="4" t="s">
        <v>815</v>
      </c>
      <c r="B139" s="5" t="s">
        <v>258</v>
      </c>
      <c r="C139" s="4" t="s">
        <v>21</v>
      </c>
      <c r="D139" s="4" t="s">
        <v>259</v>
      </c>
      <c r="E139" s="6" t="s">
        <v>23</v>
      </c>
      <c r="F139" s="73">
        <v>195.18</v>
      </c>
      <c r="G139" s="68">
        <v>22.06</v>
      </c>
      <c r="H139" s="68">
        <f t="shared" si="13"/>
        <v>26.88</v>
      </c>
      <c r="I139" s="68">
        <f t="shared" si="23"/>
        <v>5246.43</v>
      </c>
      <c r="J139" s="7">
        <f t="shared" si="20"/>
        <v>3.1953839682831451E-3</v>
      </c>
      <c r="L139" s="53"/>
    </row>
    <row r="140" spans="1:12" ht="25.5" x14ac:dyDescent="0.2">
      <c r="A140" s="4" t="s">
        <v>816</v>
      </c>
      <c r="B140" s="5" t="s">
        <v>260</v>
      </c>
      <c r="C140" s="4" t="s">
        <v>21</v>
      </c>
      <c r="D140" s="4" t="s">
        <v>261</v>
      </c>
      <c r="E140" s="6" t="s">
        <v>23</v>
      </c>
      <c r="F140" s="73">
        <v>249.25</v>
      </c>
      <c r="G140" s="68">
        <v>60.16</v>
      </c>
      <c r="H140" s="68">
        <f t="shared" si="13"/>
        <v>73.319999999999993</v>
      </c>
      <c r="I140" s="68">
        <f t="shared" si="23"/>
        <v>18275.009999999998</v>
      </c>
      <c r="J140" s="7">
        <f t="shared" si="20"/>
        <v>1.1130554295819091E-2</v>
      </c>
      <c r="L140" s="53"/>
    </row>
    <row r="141" spans="1:12" ht="25.5" x14ac:dyDescent="0.2">
      <c r="A141" s="4" t="s">
        <v>817</v>
      </c>
      <c r="B141" s="5" t="s">
        <v>262</v>
      </c>
      <c r="C141" s="4" t="s">
        <v>263</v>
      </c>
      <c r="D141" s="4" t="s">
        <v>264</v>
      </c>
      <c r="E141" s="6" t="s">
        <v>265</v>
      </c>
      <c r="F141" s="73">
        <v>42.88</v>
      </c>
      <c r="G141" s="68">
        <v>68.06</v>
      </c>
      <c r="H141" s="68">
        <f t="shared" si="13"/>
        <v>82.95</v>
      </c>
      <c r="I141" s="68">
        <f t="shared" si="23"/>
        <v>3556.89</v>
      </c>
      <c r="J141" s="7">
        <f t="shared" si="20"/>
        <v>2.1663548895051749E-3</v>
      </c>
      <c r="L141" s="53"/>
    </row>
    <row r="142" spans="1:12" x14ac:dyDescent="0.2">
      <c r="A142" s="11" t="s">
        <v>266</v>
      </c>
      <c r="B142" s="11"/>
      <c r="C142" s="11"/>
      <c r="D142" s="11" t="s">
        <v>267</v>
      </c>
      <c r="E142" s="11"/>
      <c r="F142" s="72"/>
      <c r="G142" s="66"/>
      <c r="H142" s="66"/>
      <c r="I142" s="67">
        <f>SUM(I143,I151)</f>
        <v>117294.70000000001</v>
      </c>
      <c r="J142" s="12">
        <f t="shared" si="20"/>
        <v>7.1439360468848537E-2</v>
      </c>
      <c r="L142" s="53"/>
    </row>
    <row r="143" spans="1:12" x14ac:dyDescent="0.2">
      <c r="A143" s="11" t="s">
        <v>268</v>
      </c>
      <c r="B143" s="11"/>
      <c r="C143" s="11"/>
      <c r="D143" s="11" t="s">
        <v>269</v>
      </c>
      <c r="E143" s="11"/>
      <c r="F143" s="72"/>
      <c r="G143" s="66"/>
      <c r="H143" s="66"/>
      <c r="I143" s="67">
        <f>SUM(I144:I150)</f>
        <v>92421.050000000017</v>
      </c>
      <c r="J143" s="12">
        <f t="shared" si="20"/>
        <v>5.6289846905780698E-2</v>
      </c>
      <c r="L143" s="53"/>
    </row>
    <row r="144" spans="1:12" ht="25.5" x14ac:dyDescent="0.2">
      <c r="A144" s="4" t="s">
        <v>270</v>
      </c>
      <c r="B144" s="5" t="s">
        <v>271</v>
      </c>
      <c r="C144" s="4" t="s">
        <v>17</v>
      </c>
      <c r="D144" s="4" t="s">
        <v>272</v>
      </c>
      <c r="E144" s="6" t="s">
        <v>23</v>
      </c>
      <c r="F144" s="73">
        <v>480.16</v>
      </c>
      <c r="G144" s="68">
        <v>33.71</v>
      </c>
      <c r="H144" s="68">
        <f t="shared" ref="H144:H207" si="24">TRUNC((1+$G$6)*G144,2)</f>
        <v>41.08</v>
      </c>
      <c r="I144" s="68">
        <f t="shared" ref="I144:I150" si="25">TRUNC(F144*H144,2)</f>
        <v>19724.97</v>
      </c>
      <c r="J144" s="7">
        <f t="shared" si="20"/>
        <v>1.2013665085184781E-2</v>
      </c>
      <c r="L144" s="53"/>
    </row>
    <row r="145" spans="1:12" ht="38.25" x14ac:dyDescent="0.2">
      <c r="A145" s="4" t="s">
        <v>818</v>
      </c>
      <c r="B145" s="5" t="s">
        <v>273</v>
      </c>
      <c r="C145" s="4" t="s">
        <v>21</v>
      </c>
      <c r="D145" s="4" t="s">
        <v>274</v>
      </c>
      <c r="E145" s="6" t="s">
        <v>60</v>
      </c>
      <c r="F145" s="73">
        <v>24.93</v>
      </c>
      <c r="G145" s="68">
        <v>466.5</v>
      </c>
      <c r="H145" s="68">
        <f t="shared" si="24"/>
        <v>568.57000000000005</v>
      </c>
      <c r="I145" s="68">
        <f t="shared" si="25"/>
        <v>14174.45</v>
      </c>
      <c r="J145" s="7">
        <f t="shared" si="20"/>
        <v>8.6330724491189299E-3</v>
      </c>
      <c r="L145" s="53"/>
    </row>
    <row r="146" spans="1:12" ht="51" x14ac:dyDescent="0.2">
      <c r="A146" s="4" t="s">
        <v>819</v>
      </c>
      <c r="B146" s="5" t="s">
        <v>275</v>
      </c>
      <c r="C146" s="4" t="s">
        <v>17</v>
      </c>
      <c r="D146" s="4" t="s">
        <v>276</v>
      </c>
      <c r="E146" s="6" t="s">
        <v>23</v>
      </c>
      <c r="F146" s="73">
        <v>450.77</v>
      </c>
      <c r="G146" s="68">
        <v>85.75</v>
      </c>
      <c r="H146" s="68">
        <f t="shared" si="24"/>
        <v>104.51</v>
      </c>
      <c r="I146" s="68">
        <f t="shared" si="25"/>
        <v>47109.97</v>
      </c>
      <c r="J146" s="7">
        <f t="shared" si="20"/>
        <v>2.8692738278086227E-2</v>
      </c>
      <c r="L146" s="53"/>
    </row>
    <row r="147" spans="1:12" ht="25.5" x14ac:dyDescent="0.2">
      <c r="A147" s="4" t="s">
        <v>820</v>
      </c>
      <c r="B147" s="5" t="s">
        <v>277</v>
      </c>
      <c r="C147" s="4" t="s">
        <v>21</v>
      </c>
      <c r="D147" s="4" t="s">
        <v>278</v>
      </c>
      <c r="E147" s="6" t="s">
        <v>44</v>
      </c>
      <c r="F147" s="73">
        <v>408.04</v>
      </c>
      <c r="G147" s="68">
        <v>16.16</v>
      </c>
      <c r="H147" s="68">
        <f t="shared" si="24"/>
        <v>19.690000000000001</v>
      </c>
      <c r="I147" s="68">
        <f t="shared" si="25"/>
        <v>8034.3</v>
      </c>
      <c r="J147" s="7">
        <f t="shared" si="20"/>
        <v>4.8933605168423617E-3</v>
      </c>
      <c r="L147" s="53"/>
    </row>
    <row r="148" spans="1:12" ht="25.5" x14ac:dyDescent="0.2">
      <c r="A148" s="4" t="s">
        <v>821</v>
      </c>
      <c r="B148" s="5" t="s">
        <v>279</v>
      </c>
      <c r="C148" s="4" t="s">
        <v>17</v>
      </c>
      <c r="D148" s="4" t="s">
        <v>280</v>
      </c>
      <c r="E148" s="6" t="s">
        <v>23</v>
      </c>
      <c r="F148" s="73">
        <v>9.5</v>
      </c>
      <c r="G148" s="68">
        <v>252.47</v>
      </c>
      <c r="H148" s="68">
        <f t="shared" si="24"/>
        <v>307.70999999999998</v>
      </c>
      <c r="I148" s="68">
        <f t="shared" si="25"/>
        <v>2923.24</v>
      </c>
      <c r="J148" s="7">
        <f t="shared" si="20"/>
        <v>1.7804248282058505E-3</v>
      </c>
      <c r="L148" s="53"/>
    </row>
    <row r="149" spans="1:12" ht="38.25" x14ac:dyDescent="0.2">
      <c r="A149" s="4" t="s">
        <v>822</v>
      </c>
      <c r="B149" s="5" t="s">
        <v>281</v>
      </c>
      <c r="C149" s="4" t="s">
        <v>17</v>
      </c>
      <c r="D149" s="4" t="s">
        <v>282</v>
      </c>
      <c r="E149" s="6" t="s">
        <v>23</v>
      </c>
      <c r="F149" s="73">
        <v>0.75</v>
      </c>
      <c r="G149" s="68">
        <v>184.6</v>
      </c>
      <c r="H149" s="68">
        <f t="shared" si="24"/>
        <v>224.99</v>
      </c>
      <c r="I149" s="68">
        <f t="shared" si="25"/>
        <v>168.74</v>
      </c>
      <c r="J149" s="7">
        <f t="shared" si="20"/>
        <v>1.0277256931057841E-4</v>
      </c>
      <c r="L149" s="53"/>
    </row>
    <row r="150" spans="1:12" ht="38.25" x14ac:dyDescent="0.2">
      <c r="A150" s="4" t="s">
        <v>823</v>
      </c>
      <c r="B150" s="5" t="s">
        <v>283</v>
      </c>
      <c r="C150" s="4" t="s">
        <v>17</v>
      </c>
      <c r="D150" s="4" t="s">
        <v>284</v>
      </c>
      <c r="E150" s="6" t="s">
        <v>23</v>
      </c>
      <c r="F150" s="73">
        <v>1.25</v>
      </c>
      <c r="G150" s="68">
        <v>187.33</v>
      </c>
      <c r="H150" s="68">
        <f t="shared" si="24"/>
        <v>228.31</v>
      </c>
      <c r="I150" s="68">
        <f t="shared" si="25"/>
        <v>285.38</v>
      </c>
      <c r="J150" s="7">
        <f t="shared" si="20"/>
        <v>1.7381317903195962E-4</v>
      </c>
      <c r="L150" s="53"/>
    </row>
    <row r="151" spans="1:12" x14ac:dyDescent="0.2">
      <c r="A151" s="11" t="s">
        <v>285</v>
      </c>
      <c r="B151" s="11"/>
      <c r="C151" s="11"/>
      <c r="D151" s="11" t="s">
        <v>286</v>
      </c>
      <c r="E151" s="11"/>
      <c r="F151" s="72"/>
      <c r="G151" s="66"/>
      <c r="H151" s="66"/>
      <c r="I151" s="67">
        <f>SUM(I152:I156)</f>
        <v>24873.649999999998</v>
      </c>
      <c r="J151" s="12">
        <f t="shared" si="20"/>
        <v>1.5149513563067846E-2</v>
      </c>
      <c r="L151" s="53"/>
    </row>
    <row r="152" spans="1:12" ht="25.5" x14ac:dyDescent="0.2">
      <c r="A152" s="4" t="s">
        <v>287</v>
      </c>
      <c r="B152" s="5" t="s">
        <v>288</v>
      </c>
      <c r="C152" s="4" t="s">
        <v>17</v>
      </c>
      <c r="D152" s="4" t="s">
        <v>289</v>
      </c>
      <c r="E152" s="6" t="s">
        <v>23</v>
      </c>
      <c r="F152" s="73">
        <v>35.729999999999997</v>
      </c>
      <c r="G152" s="68">
        <v>99.45</v>
      </c>
      <c r="H152" s="68">
        <f t="shared" si="24"/>
        <v>121.2</v>
      </c>
      <c r="I152" s="68">
        <f t="shared" ref="I152:I156" si="26">TRUNC(F152*H152,2)</f>
        <v>4330.47</v>
      </c>
      <c r="J152" s="7">
        <f t="shared" si="20"/>
        <v>2.6375105382385948E-3</v>
      </c>
      <c r="L152" s="53"/>
    </row>
    <row r="153" spans="1:12" ht="38.25" x14ac:dyDescent="0.2">
      <c r="A153" s="4" t="s">
        <v>824</v>
      </c>
      <c r="B153" s="5" t="s">
        <v>290</v>
      </c>
      <c r="C153" s="4" t="s">
        <v>21</v>
      </c>
      <c r="D153" s="4" t="s">
        <v>291</v>
      </c>
      <c r="E153" s="6" t="s">
        <v>23</v>
      </c>
      <c r="F153" s="73">
        <v>62.71</v>
      </c>
      <c r="G153" s="68">
        <v>128.07</v>
      </c>
      <c r="H153" s="68">
        <f t="shared" si="24"/>
        <v>156.09</v>
      </c>
      <c r="I153" s="68">
        <f t="shared" si="26"/>
        <v>9788.4</v>
      </c>
      <c r="J153" s="7">
        <f t="shared" si="20"/>
        <v>5.9617104269270218E-3</v>
      </c>
      <c r="L153" s="53"/>
    </row>
    <row r="154" spans="1:12" ht="38.25" x14ac:dyDescent="0.2">
      <c r="A154" s="4" t="s">
        <v>825</v>
      </c>
      <c r="B154" s="5" t="s">
        <v>292</v>
      </c>
      <c r="C154" s="4" t="s">
        <v>17</v>
      </c>
      <c r="D154" s="4" t="s">
        <v>293</v>
      </c>
      <c r="E154" s="6" t="s">
        <v>23</v>
      </c>
      <c r="F154" s="73">
        <v>98.44</v>
      </c>
      <c r="G154" s="68">
        <v>78.8</v>
      </c>
      <c r="H154" s="68">
        <f t="shared" si="24"/>
        <v>96.04</v>
      </c>
      <c r="I154" s="68">
        <f t="shared" si="26"/>
        <v>9454.17</v>
      </c>
      <c r="J154" s="7">
        <f t="shared" ref="J154:J185" si="27">I154/$J$396</f>
        <v>5.7581447291631567E-3</v>
      </c>
      <c r="L154" s="53"/>
    </row>
    <row r="155" spans="1:12" ht="51" x14ac:dyDescent="0.2">
      <c r="A155" s="4" t="s">
        <v>826</v>
      </c>
      <c r="B155" s="5" t="s">
        <v>294</v>
      </c>
      <c r="C155" s="4" t="s">
        <v>17</v>
      </c>
      <c r="D155" s="4" t="s">
        <v>295</v>
      </c>
      <c r="E155" s="6" t="s">
        <v>23</v>
      </c>
      <c r="F155" s="73">
        <v>5.56</v>
      </c>
      <c r="G155" s="68">
        <v>80.540000000000006</v>
      </c>
      <c r="H155" s="68">
        <f t="shared" si="24"/>
        <v>98.16</v>
      </c>
      <c r="I155" s="68">
        <f t="shared" si="26"/>
        <v>545.76</v>
      </c>
      <c r="J155" s="7">
        <f t="shared" si="27"/>
        <v>3.3239988993090716E-4</v>
      </c>
      <c r="L155" s="53"/>
    </row>
    <row r="156" spans="1:12" ht="51" x14ac:dyDescent="0.2">
      <c r="A156" s="4" t="s">
        <v>827</v>
      </c>
      <c r="B156" s="5" t="s">
        <v>296</v>
      </c>
      <c r="C156" s="4" t="s">
        <v>17</v>
      </c>
      <c r="D156" s="4" t="s">
        <v>297</v>
      </c>
      <c r="E156" s="6" t="s">
        <v>23</v>
      </c>
      <c r="F156" s="73">
        <v>7.69</v>
      </c>
      <c r="G156" s="68">
        <v>80.540000000000006</v>
      </c>
      <c r="H156" s="68">
        <f t="shared" si="24"/>
        <v>98.16</v>
      </c>
      <c r="I156" s="68">
        <f t="shared" si="26"/>
        <v>754.85</v>
      </c>
      <c r="J156" s="7">
        <f t="shared" si="27"/>
        <v>4.597479788081671E-4</v>
      </c>
      <c r="L156" s="53"/>
    </row>
    <row r="157" spans="1:12" x14ac:dyDescent="0.2">
      <c r="A157" s="11" t="s">
        <v>298</v>
      </c>
      <c r="B157" s="11"/>
      <c r="C157" s="11"/>
      <c r="D157" s="11" t="s">
        <v>299</v>
      </c>
      <c r="E157" s="11"/>
      <c r="F157" s="72"/>
      <c r="G157" s="66"/>
      <c r="H157" s="66"/>
      <c r="I157" s="67">
        <f>SUM(I158:I166)</f>
        <v>99798.7</v>
      </c>
      <c r="J157" s="12">
        <f t="shared" si="27"/>
        <v>6.078326901064135E-2</v>
      </c>
      <c r="L157" s="53"/>
    </row>
    <row r="158" spans="1:12" x14ac:dyDescent="0.2">
      <c r="A158" s="4" t="s">
        <v>300</v>
      </c>
      <c r="B158" s="5" t="s">
        <v>301</v>
      </c>
      <c r="C158" s="4" t="s">
        <v>263</v>
      </c>
      <c r="D158" s="4" t="s">
        <v>302</v>
      </c>
      <c r="E158" s="6" t="s">
        <v>23</v>
      </c>
      <c r="F158" s="73">
        <v>2329.5</v>
      </c>
      <c r="G158" s="68">
        <v>3.16</v>
      </c>
      <c r="H158" s="68">
        <f t="shared" si="24"/>
        <v>3.85</v>
      </c>
      <c r="I158" s="68">
        <f t="shared" ref="I158:I166" si="28">TRUNC(F158*H158,2)</f>
        <v>8968.57</v>
      </c>
      <c r="J158" s="7">
        <f t="shared" si="27"/>
        <v>5.4623858121475299E-3</v>
      </c>
      <c r="L158" s="53"/>
    </row>
    <row r="159" spans="1:12" ht="25.5" x14ac:dyDescent="0.2">
      <c r="A159" s="4" t="s">
        <v>828</v>
      </c>
      <c r="B159" s="5" t="s">
        <v>303</v>
      </c>
      <c r="C159" s="4" t="s">
        <v>21</v>
      </c>
      <c r="D159" s="4" t="s">
        <v>304</v>
      </c>
      <c r="E159" s="6" t="s">
        <v>23</v>
      </c>
      <c r="F159" s="73">
        <v>1205.7</v>
      </c>
      <c r="G159" s="68">
        <v>12.9</v>
      </c>
      <c r="H159" s="68">
        <f t="shared" si="24"/>
        <v>15.72</v>
      </c>
      <c r="I159" s="68">
        <f t="shared" si="28"/>
        <v>18953.599999999999</v>
      </c>
      <c r="J159" s="7">
        <f t="shared" si="27"/>
        <v>1.1543855456234318E-2</v>
      </c>
      <c r="L159" s="53"/>
    </row>
    <row r="160" spans="1:12" ht="25.5" x14ac:dyDescent="0.2">
      <c r="A160" s="4" t="s">
        <v>829</v>
      </c>
      <c r="B160" s="5" t="s">
        <v>305</v>
      </c>
      <c r="C160" s="4" t="s">
        <v>21</v>
      </c>
      <c r="D160" s="4" t="s">
        <v>306</v>
      </c>
      <c r="E160" s="6" t="s">
        <v>23</v>
      </c>
      <c r="F160" s="73">
        <v>444.43</v>
      </c>
      <c r="G160" s="68">
        <v>23.29</v>
      </c>
      <c r="H160" s="68">
        <f t="shared" si="24"/>
        <v>28.38</v>
      </c>
      <c r="I160" s="68">
        <f t="shared" si="28"/>
        <v>12612.92</v>
      </c>
      <c r="J160" s="7">
        <f t="shared" si="27"/>
        <v>7.6820089777692342E-3</v>
      </c>
      <c r="L160" s="53"/>
    </row>
    <row r="161" spans="1:12" ht="25.5" x14ac:dyDescent="0.2">
      <c r="A161" s="4" t="s">
        <v>830</v>
      </c>
      <c r="B161" s="5" t="s">
        <v>307</v>
      </c>
      <c r="C161" s="4" t="s">
        <v>21</v>
      </c>
      <c r="D161" s="4" t="s">
        <v>308</v>
      </c>
      <c r="E161" s="6" t="s">
        <v>23</v>
      </c>
      <c r="F161" s="73">
        <v>2329.5</v>
      </c>
      <c r="G161" s="68">
        <v>2.4500000000000002</v>
      </c>
      <c r="H161" s="68">
        <f t="shared" si="24"/>
        <v>2.98</v>
      </c>
      <c r="I161" s="68">
        <f t="shared" si="28"/>
        <v>6941.91</v>
      </c>
      <c r="J161" s="7">
        <f t="shared" si="27"/>
        <v>4.2280308558895188E-3</v>
      </c>
      <c r="L161" s="53"/>
    </row>
    <row r="162" spans="1:12" ht="25.5" x14ac:dyDescent="0.2">
      <c r="A162" s="4" t="s">
        <v>831</v>
      </c>
      <c r="B162" s="5" t="s">
        <v>309</v>
      </c>
      <c r="C162" s="4" t="s">
        <v>21</v>
      </c>
      <c r="D162" s="4" t="s">
        <v>310</v>
      </c>
      <c r="E162" s="6" t="s">
        <v>23</v>
      </c>
      <c r="F162" s="73">
        <v>2329.5</v>
      </c>
      <c r="G162" s="68">
        <v>12.52</v>
      </c>
      <c r="H162" s="68">
        <f t="shared" si="24"/>
        <v>15.25</v>
      </c>
      <c r="I162" s="68">
        <f t="shared" si="28"/>
        <v>35524.870000000003</v>
      </c>
      <c r="J162" s="7">
        <f t="shared" si="27"/>
        <v>2.163673203937589E-2</v>
      </c>
      <c r="L162" s="53"/>
    </row>
    <row r="163" spans="1:12" ht="25.5" x14ac:dyDescent="0.2">
      <c r="A163" s="4" t="s">
        <v>832</v>
      </c>
      <c r="B163" s="5" t="s">
        <v>311</v>
      </c>
      <c r="C163" s="4" t="s">
        <v>21</v>
      </c>
      <c r="D163" s="4" t="s">
        <v>312</v>
      </c>
      <c r="E163" s="6" t="s">
        <v>23</v>
      </c>
      <c r="F163" s="73">
        <v>461.57</v>
      </c>
      <c r="G163" s="68">
        <v>2.8</v>
      </c>
      <c r="H163" s="68">
        <f t="shared" si="24"/>
        <v>3.41</v>
      </c>
      <c r="I163" s="68">
        <f t="shared" si="28"/>
        <v>1573.95</v>
      </c>
      <c r="J163" s="7">
        <f t="shared" si="27"/>
        <v>9.5862798071817527E-4</v>
      </c>
      <c r="L163" s="53"/>
    </row>
    <row r="164" spans="1:12" ht="25.5" x14ac:dyDescent="0.2">
      <c r="A164" s="4" t="s">
        <v>833</v>
      </c>
      <c r="B164" s="5" t="s">
        <v>313</v>
      </c>
      <c r="C164" s="4" t="s">
        <v>21</v>
      </c>
      <c r="D164" s="4" t="s">
        <v>314</v>
      </c>
      <c r="E164" s="6" t="s">
        <v>23</v>
      </c>
      <c r="F164" s="73">
        <v>461.57</v>
      </c>
      <c r="G164" s="68">
        <v>14.15</v>
      </c>
      <c r="H164" s="68">
        <f t="shared" si="24"/>
        <v>17.239999999999998</v>
      </c>
      <c r="I164" s="68">
        <f t="shared" si="28"/>
        <v>7957.46</v>
      </c>
      <c r="J164" s="7">
        <f t="shared" si="27"/>
        <v>4.8465604443887356E-3</v>
      </c>
      <c r="L164" s="53"/>
    </row>
    <row r="165" spans="1:12" ht="38.25" x14ac:dyDescent="0.2">
      <c r="A165" s="4" t="s">
        <v>834</v>
      </c>
      <c r="B165" s="5" t="s">
        <v>315</v>
      </c>
      <c r="C165" s="4" t="s">
        <v>17</v>
      </c>
      <c r="D165" s="4" t="s">
        <v>316</v>
      </c>
      <c r="E165" s="6" t="s">
        <v>23</v>
      </c>
      <c r="F165" s="73">
        <v>185.47</v>
      </c>
      <c r="G165" s="68">
        <v>19.260000000000002</v>
      </c>
      <c r="H165" s="68">
        <f t="shared" si="24"/>
        <v>23.47</v>
      </c>
      <c r="I165" s="68">
        <f t="shared" si="28"/>
        <v>4352.9799999999996</v>
      </c>
      <c r="J165" s="7">
        <f t="shared" si="27"/>
        <v>2.6512204501455586E-3</v>
      </c>
      <c r="L165" s="53"/>
    </row>
    <row r="166" spans="1:12" ht="25.5" x14ac:dyDescent="0.2">
      <c r="A166" s="4" t="s">
        <v>835</v>
      </c>
      <c r="B166" s="5" t="s">
        <v>317</v>
      </c>
      <c r="C166" s="4" t="s">
        <v>17</v>
      </c>
      <c r="D166" s="4" t="s">
        <v>318</v>
      </c>
      <c r="E166" s="6" t="s">
        <v>23</v>
      </c>
      <c r="F166" s="73">
        <v>85.66</v>
      </c>
      <c r="G166" s="68">
        <v>27.9</v>
      </c>
      <c r="H166" s="68">
        <f t="shared" si="24"/>
        <v>34</v>
      </c>
      <c r="I166" s="68">
        <f t="shared" si="28"/>
        <v>2912.44</v>
      </c>
      <c r="J166" s="7">
        <f t="shared" si="27"/>
        <v>1.7738469939723894E-3</v>
      </c>
      <c r="L166" s="53"/>
    </row>
    <row r="167" spans="1:12" x14ac:dyDescent="0.2">
      <c r="A167" s="11">
        <v>11</v>
      </c>
      <c r="B167" s="11"/>
      <c r="C167" s="11"/>
      <c r="D167" s="11" t="s">
        <v>319</v>
      </c>
      <c r="E167" s="11"/>
      <c r="F167" s="72"/>
      <c r="G167" s="66"/>
      <c r="H167" s="66"/>
      <c r="I167" s="67">
        <v>10199.84</v>
      </c>
      <c r="J167" s="12">
        <f t="shared" si="27"/>
        <v>6.212301548872882E-3</v>
      </c>
      <c r="L167" s="53"/>
    </row>
    <row r="168" spans="1:12" x14ac:dyDescent="0.2">
      <c r="A168" s="11" t="s">
        <v>1033</v>
      </c>
      <c r="B168" s="11"/>
      <c r="C168" s="11"/>
      <c r="D168" s="11" t="s">
        <v>1032</v>
      </c>
      <c r="E168" s="11"/>
      <c r="F168" s="72"/>
      <c r="G168" s="66"/>
      <c r="H168" s="66"/>
      <c r="I168" s="67">
        <f>SUM(I169:I203)</f>
        <v>9954.8499999999985</v>
      </c>
      <c r="J168" s="12">
        <f t="shared" si="27"/>
        <v>6.0630882517566159E-3</v>
      </c>
      <c r="L168" s="53"/>
    </row>
    <row r="169" spans="1:12" ht="25.5" x14ac:dyDescent="0.2">
      <c r="A169" s="4" t="s">
        <v>837</v>
      </c>
      <c r="B169" s="5" t="s">
        <v>320</v>
      </c>
      <c r="C169" s="4" t="s">
        <v>21</v>
      </c>
      <c r="D169" s="4" t="s">
        <v>321</v>
      </c>
      <c r="E169" s="6" t="s">
        <v>44</v>
      </c>
      <c r="F169" s="73">
        <v>69.95</v>
      </c>
      <c r="G169" s="68">
        <v>16.29</v>
      </c>
      <c r="H169" s="68">
        <f t="shared" si="24"/>
        <v>19.850000000000001</v>
      </c>
      <c r="I169" s="68">
        <f t="shared" ref="I169:I203" si="29">TRUNC(F169*H169,2)</f>
        <v>1388.5</v>
      </c>
      <c r="J169" s="7">
        <f t="shared" si="27"/>
        <v>8.4567804010749154E-4</v>
      </c>
      <c r="L169" s="53"/>
    </row>
    <row r="170" spans="1:12" ht="25.5" x14ac:dyDescent="0.2">
      <c r="A170" s="4" t="s">
        <v>836</v>
      </c>
      <c r="B170" s="5" t="s">
        <v>322</v>
      </c>
      <c r="C170" s="4" t="s">
        <v>21</v>
      </c>
      <c r="D170" s="4" t="s">
        <v>323</v>
      </c>
      <c r="E170" s="6" t="s">
        <v>44</v>
      </c>
      <c r="F170" s="73">
        <v>75.099999999999994</v>
      </c>
      <c r="G170" s="68">
        <v>19.36</v>
      </c>
      <c r="H170" s="68">
        <f t="shared" si="24"/>
        <v>23.59</v>
      </c>
      <c r="I170" s="68">
        <f t="shared" si="29"/>
        <v>1771.6</v>
      </c>
      <c r="J170" s="7">
        <f t="shared" si="27"/>
        <v>1.0790084377777687E-3</v>
      </c>
      <c r="L170" s="53"/>
    </row>
    <row r="171" spans="1:12" ht="25.5" x14ac:dyDescent="0.2">
      <c r="A171" s="4" t="s">
        <v>1034</v>
      </c>
      <c r="B171" s="5" t="s">
        <v>324</v>
      </c>
      <c r="C171" s="4" t="s">
        <v>21</v>
      </c>
      <c r="D171" s="4" t="s">
        <v>325</v>
      </c>
      <c r="E171" s="6" t="s">
        <v>44</v>
      </c>
      <c r="F171" s="73">
        <v>24.35</v>
      </c>
      <c r="G171" s="68">
        <v>28.48</v>
      </c>
      <c r="H171" s="68">
        <f t="shared" si="24"/>
        <v>34.71</v>
      </c>
      <c r="I171" s="68">
        <f t="shared" si="29"/>
        <v>845.18</v>
      </c>
      <c r="J171" s="7">
        <f t="shared" si="27"/>
        <v>5.147642534663663E-4</v>
      </c>
      <c r="L171" s="53"/>
    </row>
    <row r="172" spans="1:12" ht="25.5" x14ac:dyDescent="0.2">
      <c r="A172" s="4" t="s">
        <v>1035</v>
      </c>
      <c r="B172" s="5" t="s">
        <v>326</v>
      </c>
      <c r="C172" s="4" t="s">
        <v>21</v>
      </c>
      <c r="D172" s="4" t="s">
        <v>327</v>
      </c>
      <c r="E172" s="6" t="s">
        <v>44</v>
      </c>
      <c r="F172" s="73">
        <v>18</v>
      </c>
      <c r="G172" s="68">
        <v>17.66</v>
      </c>
      <c r="H172" s="68">
        <f t="shared" si="24"/>
        <v>21.52</v>
      </c>
      <c r="I172" s="68">
        <f t="shared" si="29"/>
        <v>387.36</v>
      </c>
      <c r="J172" s="7">
        <f t="shared" si="27"/>
        <v>2.3592498784014254E-4</v>
      </c>
      <c r="L172" s="53"/>
    </row>
    <row r="173" spans="1:12" ht="25.5" x14ac:dyDescent="0.2">
      <c r="A173" s="4" t="s">
        <v>1036</v>
      </c>
      <c r="B173" s="5" t="s">
        <v>328</v>
      </c>
      <c r="C173" s="4" t="s">
        <v>21</v>
      </c>
      <c r="D173" s="4" t="s">
        <v>329</v>
      </c>
      <c r="E173" s="6" t="s">
        <v>26</v>
      </c>
      <c r="F173" s="73">
        <v>2</v>
      </c>
      <c r="G173" s="68">
        <v>19.52</v>
      </c>
      <c r="H173" s="68">
        <f t="shared" si="24"/>
        <v>23.79</v>
      </c>
      <c r="I173" s="68">
        <f t="shared" si="29"/>
        <v>47.58</v>
      </c>
      <c r="J173" s="7">
        <f t="shared" si="27"/>
        <v>2.8979014150748612E-5</v>
      </c>
      <c r="L173" s="53"/>
    </row>
    <row r="174" spans="1:12" ht="25.5" x14ac:dyDescent="0.2">
      <c r="A174" s="4" t="s">
        <v>1037</v>
      </c>
      <c r="B174" s="5" t="s">
        <v>330</v>
      </c>
      <c r="C174" s="4" t="s">
        <v>21</v>
      </c>
      <c r="D174" s="4" t="s">
        <v>331</v>
      </c>
      <c r="E174" s="6" t="s">
        <v>26</v>
      </c>
      <c r="F174" s="73">
        <v>2</v>
      </c>
      <c r="G174" s="68">
        <v>28.33</v>
      </c>
      <c r="H174" s="68">
        <f t="shared" si="24"/>
        <v>34.520000000000003</v>
      </c>
      <c r="I174" s="68">
        <f t="shared" si="29"/>
        <v>69.040000000000006</v>
      </c>
      <c r="J174" s="7">
        <f t="shared" si="27"/>
        <v>4.2049414396126195E-5</v>
      </c>
      <c r="L174" s="53"/>
    </row>
    <row r="175" spans="1:12" ht="25.5" x14ac:dyDescent="0.2">
      <c r="A175" s="4" t="s">
        <v>1038</v>
      </c>
      <c r="B175" s="5" t="s">
        <v>332</v>
      </c>
      <c r="C175" s="4" t="s">
        <v>21</v>
      </c>
      <c r="D175" s="4" t="s">
        <v>333</v>
      </c>
      <c r="E175" s="6" t="s">
        <v>26</v>
      </c>
      <c r="F175" s="73">
        <v>2</v>
      </c>
      <c r="G175" s="68">
        <v>15.82</v>
      </c>
      <c r="H175" s="68">
        <f t="shared" si="24"/>
        <v>19.28</v>
      </c>
      <c r="I175" s="68">
        <f t="shared" si="29"/>
        <v>38.56</v>
      </c>
      <c r="J175" s="7">
        <f t="shared" si="27"/>
        <v>2.3485304448357851E-5</v>
      </c>
      <c r="L175" s="53"/>
    </row>
    <row r="176" spans="1:12" ht="25.5" x14ac:dyDescent="0.2">
      <c r="A176" s="4" t="s">
        <v>1039</v>
      </c>
      <c r="B176" s="5" t="s">
        <v>334</v>
      </c>
      <c r="C176" s="4" t="s">
        <v>21</v>
      </c>
      <c r="D176" s="4" t="s">
        <v>335</v>
      </c>
      <c r="E176" s="6" t="s">
        <v>26</v>
      </c>
      <c r="F176" s="73">
        <v>6</v>
      </c>
      <c r="G176" s="68">
        <v>51.49</v>
      </c>
      <c r="H176" s="68">
        <f t="shared" si="24"/>
        <v>62.75</v>
      </c>
      <c r="I176" s="68">
        <f t="shared" si="29"/>
        <v>376.5</v>
      </c>
      <c r="J176" s="7">
        <f t="shared" si="27"/>
        <v>2.2931061008316209E-4</v>
      </c>
      <c r="L176" s="53"/>
    </row>
    <row r="177" spans="1:12" ht="38.25" x14ac:dyDescent="0.2">
      <c r="A177" s="4" t="s">
        <v>1040</v>
      </c>
      <c r="B177" s="5" t="s">
        <v>336</v>
      </c>
      <c r="C177" s="4" t="s">
        <v>21</v>
      </c>
      <c r="D177" s="4" t="s">
        <v>337</v>
      </c>
      <c r="E177" s="6" t="s">
        <v>26</v>
      </c>
      <c r="F177" s="73">
        <v>14</v>
      </c>
      <c r="G177" s="68">
        <v>3.57</v>
      </c>
      <c r="H177" s="68">
        <f t="shared" si="24"/>
        <v>4.3499999999999996</v>
      </c>
      <c r="I177" s="68">
        <f t="shared" si="29"/>
        <v>60.9</v>
      </c>
      <c r="J177" s="7">
        <f t="shared" si="27"/>
        <v>3.709167637201745E-5</v>
      </c>
      <c r="L177" s="53"/>
    </row>
    <row r="178" spans="1:12" ht="38.25" x14ac:dyDescent="0.2">
      <c r="A178" s="4" t="s">
        <v>1041</v>
      </c>
      <c r="B178" s="5" t="s">
        <v>338</v>
      </c>
      <c r="C178" s="4" t="s">
        <v>21</v>
      </c>
      <c r="D178" s="4" t="s">
        <v>339</v>
      </c>
      <c r="E178" s="6" t="s">
        <v>26</v>
      </c>
      <c r="F178" s="73">
        <v>3</v>
      </c>
      <c r="G178" s="68">
        <v>8.01</v>
      </c>
      <c r="H178" s="68">
        <f t="shared" si="24"/>
        <v>9.76</v>
      </c>
      <c r="I178" s="68">
        <f t="shared" si="29"/>
        <v>29.28</v>
      </c>
      <c r="J178" s="7">
        <f t="shared" si="27"/>
        <v>1.7833239477383762E-5</v>
      </c>
      <c r="L178" s="53"/>
    </row>
    <row r="179" spans="1:12" ht="38.25" x14ac:dyDescent="0.2">
      <c r="A179" s="4" t="s">
        <v>1042</v>
      </c>
      <c r="B179" s="5" t="s">
        <v>340</v>
      </c>
      <c r="C179" s="4" t="s">
        <v>21</v>
      </c>
      <c r="D179" s="4" t="s">
        <v>341</v>
      </c>
      <c r="E179" s="6" t="s">
        <v>26</v>
      </c>
      <c r="F179" s="73">
        <v>5</v>
      </c>
      <c r="G179" s="68">
        <v>6.31</v>
      </c>
      <c r="H179" s="68">
        <f t="shared" si="24"/>
        <v>7.69</v>
      </c>
      <c r="I179" s="68">
        <f t="shared" si="29"/>
        <v>38.450000000000003</v>
      </c>
      <c r="J179" s="7">
        <f t="shared" si="27"/>
        <v>2.3418307988572598E-5</v>
      </c>
      <c r="L179" s="53"/>
    </row>
    <row r="180" spans="1:12" ht="38.25" x14ac:dyDescent="0.2">
      <c r="A180" s="4" t="s">
        <v>1043</v>
      </c>
      <c r="B180" s="5" t="s">
        <v>342</v>
      </c>
      <c r="C180" s="4" t="s">
        <v>21</v>
      </c>
      <c r="D180" s="4" t="s">
        <v>343</v>
      </c>
      <c r="E180" s="6" t="s">
        <v>26</v>
      </c>
      <c r="F180" s="73">
        <v>19</v>
      </c>
      <c r="G180" s="68">
        <v>4.37</v>
      </c>
      <c r="H180" s="68">
        <f t="shared" si="24"/>
        <v>5.32</v>
      </c>
      <c r="I180" s="68">
        <f t="shared" si="29"/>
        <v>101.08</v>
      </c>
      <c r="J180" s="7">
        <f t="shared" si="27"/>
        <v>6.1563655955394487E-5</v>
      </c>
      <c r="L180" s="53"/>
    </row>
    <row r="181" spans="1:12" ht="38.25" x14ac:dyDescent="0.2">
      <c r="A181" s="4" t="s">
        <v>1044</v>
      </c>
      <c r="B181" s="5" t="s">
        <v>344</v>
      </c>
      <c r="C181" s="4" t="s">
        <v>21</v>
      </c>
      <c r="D181" s="4" t="s">
        <v>345</v>
      </c>
      <c r="E181" s="6" t="s">
        <v>26</v>
      </c>
      <c r="F181" s="73">
        <v>28</v>
      </c>
      <c r="G181" s="68">
        <v>5.31</v>
      </c>
      <c r="H181" s="68">
        <f t="shared" si="24"/>
        <v>6.47</v>
      </c>
      <c r="I181" s="68">
        <f t="shared" si="29"/>
        <v>181.16</v>
      </c>
      <c r="J181" s="7">
        <f t="shared" si="27"/>
        <v>1.1033707867905882E-4</v>
      </c>
      <c r="L181" s="53"/>
    </row>
    <row r="182" spans="1:12" ht="25.5" x14ac:dyDescent="0.2">
      <c r="A182" s="4" t="s">
        <v>1045</v>
      </c>
      <c r="B182" s="5" t="s">
        <v>346</v>
      </c>
      <c r="C182" s="4" t="s">
        <v>21</v>
      </c>
      <c r="D182" s="4" t="s">
        <v>347</v>
      </c>
      <c r="E182" s="6" t="s">
        <v>26</v>
      </c>
      <c r="F182" s="73">
        <v>9</v>
      </c>
      <c r="G182" s="68">
        <v>13.01</v>
      </c>
      <c r="H182" s="68">
        <f t="shared" si="24"/>
        <v>15.85</v>
      </c>
      <c r="I182" s="68">
        <f t="shared" si="29"/>
        <v>142.65</v>
      </c>
      <c r="J182" s="7">
        <f t="shared" si="27"/>
        <v>8.6882227166966999E-5</v>
      </c>
      <c r="L182" s="53"/>
    </row>
    <row r="183" spans="1:12" ht="38.25" x14ac:dyDescent="0.2">
      <c r="A183" s="4" t="s">
        <v>1046</v>
      </c>
      <c r="B183" s="5" t="s">
        <v>348</v>
      </c>
      <c r="C183" s="4" t="s">
        <v>21</v>
      </c>
      <c r="D183" s="4" t="s">
        <v>349</v>
      </c>
      <c r="E183" s="6" t="s">
        <v>26</v>
      </c>
      <c r="F183" s="73">
        <v>10</v>
      </c>
      <c r="G183" s="68">
        <v>8.17</v>
      </c>
      <c r="H183" s="68">
        <f t="shared" si="24"/>
        <v>9.9499999999999993</v>
      </c>
      <c r="I183" s="68">
        <f t="shared" si="29"/>
        <v>99.5</v>
      </c>
      <c r="J183" s="7">
        <f t="shared" si="27"/>
        <v>6.060134316938812E-5</v>
      </c>
      <c r="L183" s="53"/>
    </row>
    <row r="184" spans="1:12" ht="25.5" x14ac:dyDescent="0.2">
      <c r="A184" s="4" t="s">
        <v>1047</v>
      </c>
      <c r="B184" s="5" t="s">
        <v>350</v>
      </c>
      <c r="C184" s="4" t="s">
        <v>21</v>
      </c>
      <c r="D184" s="4" t="s">
        <v>351</v>
      </c>
      <c r="E184" s="6" t="s">
        <v>26</v>
      </c>
      <c r="F184" s="73">
        <v>4</v>
      </c>
      <c r="G184" s="68">
        <v>13.25</v>
      </c>
      <c r="H184" s="68">
        <f t="shared" si="24"/>
        <v>16.14</v>
      </c>
      <c r="I184" s="68">
        <f t="shared" si="29"/>
        <v>64.56</v>
      </c>
      <c r="J184" s="7">
        <f t="shared" si="27"/>
        <v>3.9320831306690426E-5</v>
      </c>
      <c r="L184" s="53"/>
    </row>
    <row r="185" spans="1:12" ht="25.5" x14ac:dyDescent="0.2">
      <c r="A185" s="4" t="s">
        <v>1048</v>
      </c>
      <c r="B185" s="5" t="s">
        <v>352</v>
      </c>
      <c r="C185" s="4" t="s">
        <v>21</v>
      </c>
      <c r="D185" s="4" t="s">
        <v>353</v>
      </c>
      <c r="E185" s="6" t="s">
        <v>26</v>
      </c>
      <c r="F185" s="73">
        <v>4</v>
      </c>
      <c r="G185" s="68">
        <v>7.63</v>
      </c>
      <c r="H185" s="68">
        <f t="shared" si="24"/>
        <v>9.2899999999999991</v>
      </c>
      <c r="I185" s="68">
        <f t="shared" si="29"/>
        <v>37.159999999999997</v>
      </c>
      <c r="J185" s="7">
        <f t="shared" si="27"/>
        <v>2.2632622232909169E-5</v>
      </c>
      <c r="L185" s="53"/>
    </row>
    <row r="186" spans="1:12" ht="25.5" x14ac:dyDescent="0.2">
      <c r="A186" s="4" t="s">
        <v>1049</v>
      </c>
      <c r="B186" s="5" t="s">
        <v>354</v>
      </c>
      <c r="C186" s="4" t="s">
        <v>21</v>
      </c>
      <c r="D186" s="4" t="s">
        <v>355</v>
      </c>
      <c r="E186" s="6" t="s">
        <v>26</v>
      </c>
      <c r="F186" s="73">
        <v>1</v>
      </c>
      <c r="G186" s="68">
        <v>12.76</v>
      </c>
      <c r="H186" s="68">
        <f t="shared" si="24"/>
        <v>15.55</v>
      </c>
      <c r="I186" s="68">
        <f t="shared" si="29"/>
        <v>15.55</v>
      </c>
      <c r="J186" s="7">
        <f t="shared" ref="J186:J202" si="30">I186/$J$396</f>
        <v>9.4708631787335215E-6</v>
      </c>
      <c r="L186" s="53"/>
    </row>
    <row r="187" spans="1:12" ht="25.5" x14ac:dyDescent="0.2">
      <c r="A187" s="4" t="s">
        <v>1050</v>
      </c>
      <c r="B187" s="5" t="s">
        <v>356</v>
      </c>
      <c r="C187" s="4" t="s">
        <v>21</v>
      </c>
      <c r="D187" s="4" t="s">
        <v>357</v>
      </c>
      <c r="E187" s="6" t="s">
        <v>26</v>
      </c>
      <c r="F187" s="73">
        <v>5</v>
      </c>
      <c r="G187" s="68">
        <v>6.3</v>
      </c>
      <c r="H187" s="68">
        <f t="shared" si="24"/>
        <v>7.67</v>
      </c>
      <c r="I187" s="68">
        <f t="shared" si="29"/>
        <v>38.35</v>
      </c>
      <c r="J187" s="7">
        <f t="shared" si="30"/>
        <v>2.3357402116040549E-5</v>
      </c>
      <c r="L187" s="53"/>
    </row>
    <row r="188" spans="1:12" ht="25.5" x14ac:dyDescent="0.2">
      <c r="A188" s="4" t="s">
        <v>1051</v>
      </c>
      <c r="B188" s="5" t="s">
        <v>326</v>
      </c>
      <c r="C188" s="4" t="s">
        <v>21</v>
      </c>
      <c r="D188" s="4" t="s">
        <v>327</v>
      </c>
      <c r="E188" s="6" t="s">
        <v>44</v>
      </c>
      <c r="F188" s="73">
        <v>2</v>
      </c>
      <c r="G188" s="68">
        <v>17.66</v>
      </c>
      <c r="H188" s="68">
        <f t="shared" si="24"/>
        <v>21.52</v>
      </c>
      <c r="I188" s="68">
        <f t="shared" si="29"/>
        <v>43.04</v>
      </c>
      <c r="J188" s="7">
        <f t="shared" si="30"/>
        <v>2.6213887537793616E-5</v>
      </c>
      <c r="L188" s="53"/>
    </row>
    <row r="189" spans="1:12" ht="38.25" x14ac:dyDescent="0.2">
      <c r="A189" s="4" t="s">
        <v>1052</v>
      </c>
      <c r="B189" s="5" t="s">
        <v>358</v>
      </c>
      <c r="C189" s="4" t="s">
        <v>21</v>
      </c>
      <c r="D189" s="4" t="s">
        <v>359</v>
      </c>
      <c r="E189" s="6" t="s">
        <v>26</v>
      </c>
      <c r="F189" s="73">
        <v>12</v>
      </c>
      <c r="G189" s="68">
        <v>20.56</v>
      </c>
      <c r="H189" s="68">
        <f t="shared" si="24"/>
        <v>25.05</v>
      </c>
      <c r="I189" s="68">
        <f t="shared" si="29"/>
        <v>300.60000000000002</v>
      </c>
      <c r="J189" s="7">
        <f t="shared" si="30"/>
        <v>1.830830528313374E-4</v>
      </c>
      <c r="L189" s="53"/>
    </row>
    <row r="190" spans="1:12" ht="38.25" x14ac:dyDescent="0.2">
      <c r="A190" s="4" t="s">
        <v>1053</v>
      </c>
      <c r="B190" s="5" t="s">
        <v>360</v>
      </c>
      <c r="C190" s="4" t="s">
        <v>21</v>
      </c>
      <c r="D190" s="4" t="s">
        <v>361</v>
      </c>
      <c r="E190" s="6" t="s">
        <v>26</v>
      </c>
      <c r="F190" s="73">
        <v>11</v>
      </c>
      <c r="G190" s="68">
        <v>14.63</v>
      </c>
      <c r="H190" s="68">
        <f t="shared" si="24"/>
        <v>17.829999999999998</v>
      </c>
      <c r="I190" s="68">
        <f t="shared" si="29"/>
        <v>196.13</v>
      </c>
      <c r="J190" s="7">
        <f t="shared" si="30"/>
        <v>1.1945468779710646E-4</v>
      </c>
      <c r="L190" s="53"/>
    </row>
    <row r="191" spans="1:12" ht="38.25" x14ac:dyDescent="0.2">
      <c r="A191" s="4" t="s">
        <v>1054</v>
      </c>
      <c r="B191" s="5" t="s">
        <v>360</v>
      </c>
      <c r="C191" s="4" t="s">
        <v>21</v>
      </c>
      <c r="D191" s="4" t="s">
        <v>362</v>
      </c>
      <c r="E191" s="6" t="s">
        <v>26</v>
      </c>
      <c r="F191" s="73">
        <v>4</v>
      </c>
      <c r="G191" s="68">
        <v>14.63</v>
      </c>
      <c r="H191" s="68">
        <f t="shared" si="24"/>
        <v>17.829999999999998</v>
      </c>
      <c r="I191" s="68">
        <f t="shared" si="29"/>
        <v>71.319999999999993</v>
      </c>
      <c r="J191" s="7">
        <f t="shared" si="30"/>
        <v>4.343806828985689E-5</v>
      </c>
      <c r="L191" s="53"/>
    </row>
    <row r="192" spans="1:12" ht="25.5" x14ac:dyDescent="0.2">
      <c r="A192" s="4" t="s">
        <v>1055</v>
      </c>
      <c r="B192" s="5" t="s">
        <v>363</v>
      </c>
      <c r="C192" s="4" t="s">
        <v>21</v>
      </c>
      <c r="D192" s="4" t="s">
        <v>364</v>
      </c>
      <c r="E192" s="6" t="s">
        <v>26</v>
      </c>
      <c r="F192" s="73">
        <v>10</v>
      </c>
      <c r="G192" s="68">
        <v>3.56</v>
      </c>
      <c r="H192" s="68">
        <f t="shared" si="24"/>
        <v>4.33</v>
      </c>
      <c r="I192" s="68">
        <f t="shared" si="29"/>
        <v>43.3</v>
      </c>
      <c r="J192" s="7">
        <f t="shared" si="30"/>
        <v>2.6372242806376941E-5</v>
      </c>
      <c r="L192" s="53"/>
    </row>
    <row r="193" spans="1:12" x14ac:dyDescent="0.2">
      <c r="A193" s="4" t="s">
        <v>1056</v>
      </c>
      <c r="B193" s="5" t="s">
        <v>365</v>
      </c>
      <c r="C193" s="4" t="s">
        <v>21</v>
      </c>
      <c r="D193" s="4" t="s">
        <v>366</v>
      </c>
      <c r="E193" s="6" t="s">
        <v>26</v>
      </c>
      <c r="F193" s="73">
        <v>2</v>
      </c>
      <c r="G193" s="68">
        <v>29.16</v>
      </c>
      <c r="H193" s="68">
        <f t="shared" si="24"/>
        <v>35.54</v>
      </c>
      <c r="I193" s="68">
        <f t="shared" si="29"/>
        <v>71.08</v>
      </c>
      <c r="J193" s="7">
        <f t="shared" si="30"/>
        <v>4.3291894195779978E-5</v>
      </c>
      <c r="L193" s="53"/>
    </row>
    <row r="194" spans="1:12" ht="25.5" x14ac:dyDescent="0.2">
      <c r="A194" s="4" t="s">
        <v>1057</v>
      </c>
      <c r="B194" s="5" t="s">
        <v>367</v>
      </c>
      <c r="C194" s="4" t="s">
        <v>21</v>
      </c>
      <c r="D194" s="4" t="s">
        <v>368</v>
      </c>
      <c r="E194" s="6" t="s">
        <v>26</v>
      </c>
      <c r="F194" s="73">
        <v>10</v>
      </c>
      <c r="G194" s="68">
        <v>3.45</v>
      </c>
      <c r="H194" s="68">
        <f t="shared" si="24"/>
        <v>4.2</v>
      </c>
      <c r="I194" s="68">
        <f t="shared" si="29"/>
        <v>42</v>
      </c>
      <c r="J194" s="7">
        <f t="shared" si="30"/>
        <v>2.5580466463460312E-5</v>
      </c>
      <c r="L194" s="53"/>
    </row>
    <row r="195" spans="1:12" ht="25.5" x14ac:dyDescent="0.2">
      <c r="A195" s="4" t="s">
        <v>1058</v>
      </c>
      <c r="B195" s="5" t="s">
        <v>369</v>
      </c>
      <c r="C195" s="4" t="s">
        <v>21</v>
      </c>
      <c r="D195" s="4" t="s">
        <v>370</v>
      </c>
      <c r="E195" s="6" t="s">
        <v>26</v>
      </c>
      <c r="F195" s="73">
        <v>4</v>
      </c>
      <c r="G195" s="68">
        <v>5.58</v>
      </c>
      <c r="H195" s="68">
        <f t="shared" si="24"/>
        <v>6.8</v>
      </c>
      <c r="I195" s="68">
        <f t="shared" si="29"/>
        <v>27.2</v>
      </c>
      <c r="J195" s="7">
        <f t="shared" si="30"/>
        <v>1.6566397328717156E-5</v>
      </c>
      <c r="L195" s="53"/>
    </row>
    <row r="196" spans="1:12" ht="25.5" x14ac:dyDescent="0.2">
      <c r="A196" s="4" t="s">
        <v>1059</v>
      </c>
      <c r="B196" s="5" t="s">
        <v>371</v>
      </c>
      <c r="C196" s="4" t="s">
        <v>21</v>
      </c>
      <c r="D196" s="4" t="s">
        <v>372</v>
      </c>
      <c r="E196" s="6" t="s">
        <v>26</v>
      </c>
      <c r="F196" s="73">
        <v>1</v>
      </c>
      <c r="G196" s="68">
        <v>20.67</v>
      </c>
      <c r="H196" s="68">
        <f t="shared" si="24"/>
        <v>25.19</v>
      </c>
      <c r="I196" s="68">
        <f t="shared" si="29"/>
        <v>25.19</v>
      </c>
      <c r="J196" s="7">
        <f t="shared" si="30"/>
        <v>1.5342189290822982E-5</v>
      </c>
      <c r="L196" s="53"/>
    </row>
    <row r="197" spans="1:12" ht="25.5" x14ac:dyDescent="0.2">
      <c r="A197" s="4" t="s">
        <v>1060</v>
      </c>
      <c r="B197" s="5" t="s">
        <v>373</v>
      </c>
      <c r="C197" s="4" t="s">
        <v>21</v>
      </c>
      <c r="D197" s="4" t="s">
        <v>374</v>
      </c>
      <c r="E197" s="6" t="s">
        <v>26</v>
      </c>
      <c r="F197" s="73">
        <v>2</v>
      </c>
      <c r="G197" s="68">
        <v>25.27</v>
      </c>
      <c r="H197" s="68">
        <f t="shared" si="24"/>
        <v>30.79</v>
      </c>
      <c r="I197" s="68">
        <f t="shared" si="29"/>
        <v>61.58</v>
      </c>
      <c r="J197" s="7">
        <f t="shared" si="30"/>
        <v>3.7505836305235385E-5</v>
      </c>
      <c r="L197" s="53"/>
    </row>
    <row r="198" spans="1:12" ht="25.5" x14ac:dyDescent="0.2">
      <c r="A198" s="4" t="s">
        <v>1061</v>
      </c>
      <c r="B198" s="5" t="s">
        <v>375</v>
      </c>
      <c r="C198" s="4" t="s">
        <v>21</v>
      </c>
      <c r="D198" s="4" t="s">
        <v>376</v>
      </c>
      <c r="E198" s="6" t="s">
        <v>26</v>
      </c>
      <c r="F198" s="73">
        <v>2</v>
      </c>
      <c r="G198" s="68">
        <v>49.1</v>
      </c>
      <c r="H198" s="68">
        <f t="shared" si="24"/>
        <v>59.84</v>
      </c>
      <c r="I198" s="68">
        <f t="shared" si="29"/>
        <v>119.68</v>
      </c>
      <c r="J198" s="7">
        <f t="shared" si="30"/>
        <v>7.2892148246355492E-5</v>
      </c>
      <c r="L198" s="53"/>
    </row>
    <row r="199" spans="1:12" ht="25.5" x14ac:dyDescent="0.2">
      <c r="A199" s="4" t="s">
        <v>1062</v>
      </c>
      <c r="B199" s="5" t="s">
        <v>377</v>
      </c>
      <c r="C199" s="4" t="s">
        <v>21</v>
      </c>
      <c r="D199" s="4" t="s">
        <v>378</v>
      </c>
      <c r="E199" s="6" t="s">
        <v>26</v>
      </c>
      <c r="F199" s="73">
        <v>3</v>
      </c>
      <c r="G199" s="68">
        <v>65.7</v>
      </c>
      <c r="H199" s="68">
        <f t="shared" si="24"/>
        <v>80.069999999999993</v>
      </c>
      <c r="I199" s="68">
        <f t="shared" si="29"/>
        <v>240.21</v>
      </c>
      <c r="J199" s="7">
        <f t="shared" si="30"/>
        <v>1.4630199640923338E-4</v>
      </c>
      <c r="L199" s="53"/>
    </row>
    <row r="200" spans="1:12" x14ac:dyDescent="0.2">
      <c r="A200" s="4" t="s">
        <v>1063</v>
      </c>
      <c r="B200" s="5" t="s">
        <v>379</v>
      </c>
      <c r="C200" s="4" t="s">
        <v>263</v>
      </c>
      <c r="D200" s="4" t="s">
        <v>380</v>
      </c>
      <c r="E200" s="6" t="s">
        <v>381</v>
      </c>
      <c r="F200" s="73">
        <v>27</v>
      </c>
      <c r="G200" s="68">
        <v>2.69</v>
      </c>
      <c r="H200" s="68">
        <f t="shared" si="24"/>
        <v>3.27</v>
      </c>
      <c r="I200" s="68">
        <f t="shared" si="29"/>
        <v>88.29</v>
      </c>
      <c r="J200" s="7">
        <f t="shared" si="30"/>
        <v>5.3773794858545501E-5</v>
      </c>
      <c r="L200" s="53"/>
    </row>
    <row r="201" spans="1:12" ht="38.25" x14ac:dyDescent="0.2">
      <c r="A201" s="4" t="s">
        <v>1064</v>
      </c>
      <c r="B201" s="5" t="s">
        <v>382</v>
      </c>
      <c r="C201" s="4" t="s">
        <v>17</v>
      </c>
      <c r="D201" s="4" t="s">
        <v>383</v>
      </c>
      <c r="E201" s="6" t="s">
        <v>44</v>
      </c>
      <c r="F201" s="73">
        <v>33.39</v>
      </c>
      <c r="G201" s="68">
        <v>4.3499999999999996</v>
      </c>
      <c r="H201" s="68">
        <f t="shared" si="24"/>
        <v>5.3</v>
      </c>
      <c r="I201" s="68">
        <f t="shared" si="29"/>
        <v>176.96</v>
      </c>
      <c r="J201" s="7">
        <f t="shared" si="30"/>
        <v>1.0777903203271279E-4</v>
      </c>
      <c r="L201" s="53"/>
    </row>
    <row r="202" spans="1:12" ht="38.25" x14ac:dyDescent="0.2">
      <c r="A202" s="4" t="s">
        <v>1065</v>
      </c>
      <c r="B202" s="5" t="s">
        <v>384</v>
      </c>
      <c r="C202" s="4" t="s">
        <v>17</v>
      </c>
      <c r="D202" s="4" t="s">
        <v>385</v>
      </c>
      <c r="E202" s="6" t="s">
        <v>44</v>
      </c>
      <c r="F202" s="73">
        <v>36.19</v>
      </c>
      <c r="G202" s="68">
        <v>2.57</v>
      </c>
      <c r="H202" s="68">
        <f t="shared" si="24"/>
        <v>3.13</v>
      </c>
      <c r="I202" s="68">
        <f t="shared" si="29"/>
        <v>113.27</v>
      </c>
      <c r="J202" s="7">
        <f t="shared" si="30"/>
        <v>6.8988081817051178E-5</v>
      </c>
      <c r="L202" s="53"/>
    </row>
    <row r="203" spans="1:12" x14ac:dyDescent="0.2">
      <c r="A203" s="4" t="s">
        <v>1066</v>
      </c>
      <c r="B203" s="5" t="s">
        <v>386</v>
      </c>
      <c r="C203" s="4" t="s">
        <v>205</v>
      </c>
      <c r="D203" s="4" t="s">
        <v>387</v>
      </c>
      <c r="E203" s="6" t="s">
        <v>26</v>
      </c>
      <c r="F203" s="73">
        <v>2</v>
      </c>
      <c r="G203" s="68">
        <v>1067.46</v>
      </c>
      <c r="H203" s="68">
        <f t="shared" si="24"/>
        <v>1301.02</v>
      </c>
      <c r="I203" s="68">
        <f t="shared" si="29"/>
        <v>2602.04</v>
      </c>
      <c r="J203" s="7">
        <v>1.432258215201172E-3</v>
      </c>
      <c r="L203" s="53"/>
    </row>
    <row r="204" spans="1:12" x14ac:dyDescent="0.2">
      <c r="A204" s="11" t="s">
        <v>388</v>
      </c>
      <c r="B204" s="11"/>
      <c r="C204" s="11"/>
      <c r="D204" s="11" t="s">
        <v>389</v>
      </c>
      <c r="E204" s="11"/>
      <c r="F204" s="72"/>
      <c r="G204" s="66"/>
      <c r="H204" s="66"/>
      <c r="I204" s="67">
        <f>SUM(I205:I215)</f>
        <v>9676.18</v>
      </c>
      <c r="J204" s="12">
        <f t="shared" ref="J204:J235" si="31">I204/$J$396</f>
        <v>5.893361856771558E-3</v>
      </c>
      <c r="L204" s="53"/>
    </row>
    <row r="205" spans="1:12" ht="38.25" x14ac:dyDescent="0.2">
      <c r="A205" s="4" t="s">
        <v>390</v>
      </c>
      <c r="B205" s="5" t="s">
        <v>391</v>
      </c>
      <c r="C205" s="4" t="s">
        <v>21</v>
      </c>
      <c r="D205" s="4" t="s">
        <v>392</v>
      </c>
      <c r="E205" s="6" t="s">
        <v>44</v>
      </c>
      <c r="F205" s="73">
        <v>183.35</v>
      </c>
      <c r="G205" s="68">
        <v>26.68</v>
      </c>
      <c r="H205" s="68">
        <f t="shared" si="24"/>
        <v>32.51</v>
      </c>
      <c r="I205" s="68">
        <f t="shared" ref="I205:I215" si="32">TRUNC(F205*H205,2)</f>
        <v>5960.7</v>
      </c>
      <c r="J205" s="7">
        <f t="shared" si="31"/>
        <v>3.6304163440178069E-3</v>
      </c>
      <c r="L205" s="53"/>
    </row>
    <row r="206" spans="1:12" ht="38.25" x14ac:dyDescent="0.2">
      <c r="A206" s="4" t="s">
        <v>838</v>
      </c>
      <c r="B206" s="5" t="s">
        <v>393</v>
      </c>
      <c r="C206" s="4" t="s">
        <v>21</v>
      </c>
      <c r="D206" s="4" t="s">
        <v>394</v>
      </c>
      <c r="E206" s="6" t="s">
        <v>26</v>
      </c>
      <c r="F206" s="73">
        <v>23</v>
      </c>
      <c r="G206" s="68">
        <v>18.579999999999998</v>
      </c>
      <c r="H206" s="68">
        <f t="shared" si="24"/>
        <v>22.64</v>
      </c>
      <c r="I206" s="68">
        <f t="shared" si="32"/>
        <v>520.72</v>
      </c>
      <c r="J206" s="7">
        <f t="shared" si="31"/>
        <v>3.1714905944888225E-4</v>
      </c>
      <c r="L206" s="53"/>
    </row>
    <row r="207" spans="1:12" ht="38.25" x14ac:dyDescent="0.2">
      <c r="A207" s="4" t="s">
        <v>839</v>
      </c>
      <c r="B207" s="5" t="s">
        <v>395</v>
      </c>
      <c r="C207" s="4" t="s">
        <v>21</v>
      </c>
      <c r="D207" s="4" t="s">
        <v>396</v>
      </c>
      <c r="E207" s="6" t="s">
        <v>44</v>
      </c>
      <c r="F207" s="73">
        <v>4.2</v>
      </c>
      <c r="G207" s="68">
        <v>21.98</v>
      </c>
      <c r="H207" s="68">
        <f t="shared" si="24"/>
        <v>26.78</v>
      </c>
      <c r="I207" s="68">
        <f t="shared" si="32"/>
        <v>112.47</v>
      </c>
      <c r="J207" s="7">
        <f t="shared" si="31"/>
        <v>6.8500834836794799E-5</v>
      </c>
      <c r="L207" s="53"/>
    </row>
    <row r="208" spans="1:12" ht="38.25" x14ac:dyDescent="0.2">
      <c r="A208" s="4" t="s">
        <v>840</v>
      </c>
      <c r="B208" s="5" t="s">
        <v>397</v>
      </c>
      <c r="C208" s="4" t="s">
        <v>21</v>
      </c>
      <c r="D208" s="4" t="s">
        <v>398</v>
      </c>
      <c r="E208" s="6" t="s">
        <v>26</v>
      </c>
      <c r="F208" s="73">
        <v>10</v>
      </c>
      <c r="G208" s="68">
        <v>18.510000000000002</v>
      </c>
      <c r="H208" s="68">
        <f t="shared" ref="H208:H271" si="33">TRUNC((1+$G$6)*G208,2)</f>
        <v>22.55</v>
      </c>
      <c r="I208" s="68">
        <f t="shared" si="32"/>
        <v>225.5</v>
      </c>
      <c r="J208" s="7">
        <f t="shared" si="31"/>
        <v>1.3734274255976906E-4</v>
      </c>
      <c r="L208" s="53"/>
    </row>
    <row r="209" spans="1:12" ht="38.25" x14ac:dyDescent="0.2">
      <c r="A209" s="4" t="s">
        <v>841</v>
      </c>
      <c r="B209" s="5" t="s">
        <v>399</v>
      </c>
      <c r="C209" s="4" t="s">
        <v>21</v>
      </c>
      <c r="D209" s="4" t="s">
        <v>400</v>
      </c>
      <c r="E209" s="6" t="s">
        <v>26</v>
      </c>
      <c r="F209" s="73">
        <v>1</v>
      </c>
      <c r="G209" s="68">
        <v>13.95</v>
      </c>
      <c r="H209" s="68">
        <f t="shared" si="33"/>
        <v>17</v>
      </c>
      <c r="I209" s="68">
        <f t="shared" si="32"/>
        <v>17</v>
      </c>
      <c r="J209" s="7">
        <f t="shared" si="31"/>
        <v>1.0353998330448223E-5</v>
      </c>
      <c r="L209" s="53"/>
    </row>
    <row r="210" spans="1:12" ht="38.25" x14ac:dyDescent="0.2">
      <c r="A210" s="4" t="s">
        <v>842</v>
      </c>
      <c r="B210" s="5" t="s">
        <v>401</v>
      </c>
      <c r="C210" s="4" t="s">
        <v>21</v>
      </c>
      <c r="D210" s="4" t="s">
        <v>402</v>
      </c>
      <c r="E210" s="6" t="s">
        <v>26</v>
      </c>
      <c r="F210" s="73">
        <v>6</v>
      </c>
      <c r="G210" s="68">
        <v>40.21</v>
      </c>
      <c r="H210" s="68">
        <f t="shared" si="33"/>
        <v>49</v>
      </c>
      <c r="I210" s="68">
        <f t="shared" si="32"/>
        <v>294</v>
      </c>
      <c r="J210" s="7">
        <f t="shared" si="31"/>
        <v>1.7906326524422218E-4</v>
      </c>
      <c r="L210" s="53"/>
    </row>
    <row r="211" spans="1:12" ht="25.5" x14ac:dyDescent="0.2">
      <c r="A211" s="4" t="s">
        <v>843</v>
      </c>
      <c r="B211" s="5" t="s">
        <v>403</v>
      </c>
      <c r="C211" s="4" t="s">
        <v>17</v>
      </c>
      <c r="D211" s="4" t="s">
        <v>404</v>
      </c>
      <c r="E211" s="6" t="s">
        <v>19</v>
      </c>
      <c r="F211" s="73">
        <v>10</v>
      </c>
      <c r="G211" s="68">
        <v>36.15</v>
      </c>
      <c r="H211" s="68">
        <f t="shared" si="33"/>
        <v>44.05</v>
      </c>
      <c r="I211" s="68">
        <f t="shared" si="32"/>
        <v>440.5</v>
      </c>
      <c r="J211" s="7">
        <f t="shared" si="31"/>
        <v>2.6829036850367302E-4</v>
      </c>
      <c r="L211" s="53"/>
    </row>
    <row r="212" spans="1:12" ht="38.25" x14ac:dyDescent="0.2">
      <c r="A212" s="4" t="s">
        <v>844</v>
      </c>
      <c r="B212" s="5" t="s">
        <v>405</v>
      </c>
      <c r="C212" s="4" t="s">
        <v>21</v>
      </c>
      <c r="D212" s="4" t="s">
        <v>406</v>
      </c>
      <c r="E212" s="6" t="s">
        <v>26</v>
      </c>
      <c r="F212" s="73">
        <v>1</v>
      </c>
      <c r="G212" s="68">
        <v>29.86</v>
      </c>
      <c r="H212" s="68">
        <f t="shared" si="33"/>
        <v>36.39</v>
      </c>
      <c r="I212" s="68">
        <f t="shared" si="32"/>
        <v>36.39</v>
      </c>
      <c r="J212" s="7">
        <f t="shared" si="31"/>
        <v>2.2163647014412399E-5</v>
      </c>
      <c r="L212" s="53"/>
    </row>
    <row r="213" spans="1:12" ht="63.75" x14ac:dyDescent="0.2">
      <c r="A213" s="4" t="s">
        <v>845</v>
      </c>
      <c r="B213" s="5" t="s">
        <v>407</v>
      </c>
      <c r="C213" s="4" t="s">
        <v>17</v>
      </c>
      <c r="D213" s="4" t="s">
        <v>408</v>
      </c>
      <c r="E213" s="6" t="s">
        <v>26</v>
      </c>
      <c r="F213" s="73">
        <v>1</v>
      </c>
      <c r="G213" s="68">
        <v>648.94000000000005</v>
      </c>
      <c r="H213" s="68">
        <f t="shared" si="33"/>
        <v>790.92</v>
      </c>
      <c r="I213" s="68">
        <f t="shared" si="32"/>
        <v>790.92</v>
      </c>
      <c r="J213" s="7">
        <f t="shared" si="31"/>
        <v>4.8171672703047687E-4</v>
      </c>
      <c r="L213" s="53"/>
    </row>
    <row r="214" spans="1:12" ht="25.5" x14ac:dyDescent="0.2">
      <c r="A214" s="4" t="s">
        <v>846</v>
      </c>
      <c r="B214" s="5" t="s">
        <v>409</v>
      </c>
      <c r="C214" s="4" t="s">
        <v>17</v>
      </c>
      <c r="D214" s="4" t="s">
        <v>410</v>
      </c>
      <c r="E214" s="6" t="s">
        <v>19</v>
      </c>
      <c r="F214" s="73">
        <v>1</v>
      </c>
      <c r="G214" s="68">
        <v>34.47</v>
      </c>
      <c r="H214" s="68">
        <f t="shared" si="33"/>
        <v>42.01</v>
      </c>
      <c r="I214" s="68">
        <f t="shared" si="32"/>
        <v>42.01</v>
      </c>
      <c r="J214" s="7">
        <f t="shared" si="31"/>
        <v>2.5586557050713515E-5</v>
      </c>
      <c r="L214" s="53"/>
    </row>
    <row r="215" spans="1:12" ht="63.75" x14ac:dyDescent="0.2">
      <c r="A215" s="4" t="s">
        <v>847</v>
      </c>
      <c r="B215" s="5" t="s">
        <v>411</v>
      </c>
      <c r="C215" s="4" t="s">
        <v>17</v>
      </c>
      <c r="D215" s="4" t="s">
        <v>412</v>
      </c>
      <c r="E215" s="6" t="s">
        <v>26</v>
      </c>
      <c r="F215" s="73">
        <v>3</v>
      </c>
      <c r="G215" s="68">
        <v>338.03</v>
      </c>
      <c r="H215" s="68">
        <f t="shared" si="33"/>
        <v>411.99</v>
      </c>
      <c r="I215" s="68">
        <f t="shared" si="32"/>
        <v>1235.97</v>
      </c>
      <c r="J215" s="7">
        <f t="shared" si="31"/>
        <v>7.5277831273435822E-4</v>
      </c>
      <c r="L215" s="53"/>
    </row>
    <row r="216" spans="1:12" x14ac:dyDescent="0.2">
      <c r="A216" s="11" t="s">
        <v>413</v>
      </c>
      <c r="B216" s="11"/>
      <c r="C216" s="11"/>
      <c r="D216" s="11" t="s">
        <v>414</v>
      </c>
      <c r="E216" s="11"/>
      <c r="F216" s="72"/>
      <c r="G216" s="66"/>
      <c r="H216" s="66"/>
      <c r="I216" s="67">
        <f>SUM(I217:I240)</f>
        <v>15011.659999999996</v>
      </c>
      <c r="J216" s="12">
        <f t="shared" si="31"/>
        <v>9.1429825045444887E-3</v>
      </c>
      <c r="L216" s="53"/>
    </row>
    <row r="217" spans="1:12" ht="38.25" x14ac:dyDescent="0.2">
      <c r="A217" s="4" t="s">
        <v>415</v>
      </c>
      <c r="B217" s="5" t="s">
        <v>416</v>
      </c>
      <c r="C217" s="4" t="s">
        <v>21</v>
      </c>
      <c r="D217" s="4" t="s">
        <v>417</v>
      </c>
      <c r="E217" s="6" t="s">
        <v>44</v>
      </c>
      <c r="F217" s="73">
        <v>80.400000000000006</v>
      </c>
      <c r="G217" s="68">
        <v>53.06</v>
      </c>
      <c r="H217" s="68">
        <f t="shared" si="33"/>
        <v>64.66</v>
      </c>
      <c r="I217" s="68">
        <f t="shared" ref="I217:I240" si="34">TRUNC(F217*H217,2)</f>
        <v>5198.66</v>
      </c>
      <c r="J217" s="7">
        <f t="shared" si="31"/>
        <v>3.1662892329745855E-3</v>
      </c>
      <c r="L217" s="53"/>
    </row>
    <row r="218" spans="1:12" ht="38.25" x14ac:dyDescent="0.2">
      <c r="A218" s="4" t="s">
        <v>848</v>
      </c>
      <c r="B218" s="5" t="s">
        <v>418</v>
      </c>
      <c r="C218" s="4" t="s">
        <v>21</v>
      </c>
      <c r="D218" s="4" t="s">
        <v>419</v>
      </c>
      <c r="E218" s="6" t="s">
        <v>44</v>
      </c>
      <c r="F218" s="73">
        <v>14.9</v>
      </c>
      <c r="G218" s="68">
        <v>18.29</v>
      </c>
      <c r="H218" s="68">
        <f t="shared" si="33"/>
        <v>22.29</v>
      </c>
      <c r="I218" s="68">
        <f t="shared" si="34"/>
        <v>332.12</v>
      </c>
      <c r="J218" s="7">
        <f t="shared" si="31"/>
        <v>2.0228058385343903E-4</v>
      </c>
      <c r="L218" s="53"/>
    </row>
    <row r="219" spans="1:12" ht="38.25" x14ac:dyDescent="0.2">
      <c r="A219" s="4" t="s">
        <v>849</v>
      </c>
      <c r="B219" s="5" t="s">
        <v>420</v>
      </c>
      <c r="C219" s="4" t="s">
        <v>21</v>
      </c>
      <c r="D219" s="4" t="s">
        <v>421</v>
      </c>
      <c r="E219" s="6" t="s">
        <v>44</v>
      </c>
      <c r="F219" s="73">
        <v>57.45</v>
      </c>
      <c r="G219" s="68">
        <v>27.76</v>
      </c>
      <c r="H219" s="68">
        <f t="shared" si="33"/>
        <v>33.83</v>
      </c>
      <c r="I219" s="68">
        <f t="shared" si="34"/>
        <v>1943.53</v>
      </c>
      <c r="J219" s="7">
        <f t="shared" si="31"/>
        <v>1.1837239044221195E-3</v>
      </c>
      <c r="L219" s="53"/>
    </row>
    <row r="220" spans="1:12" ht="38.25" x14ac:dyDescent="0.2">
      <c r="A220" s="4" t="s">
        <v>850</v>
      </c>
      <c r="B220" s="5" t="s">
        <v>422</v>
      </c>
      <c r="C220" s="4" t="s">
        <v>21</v>
      </c>
      <c r="D220" s="4" t="s">
        <v>423</v>
      </c>
      <c r="E220" s="6" t="s">
        <v>26</v>
      </c>
      <c r="F220" s="73">
        <v>8</v>
      </c>
      <c r="G220" s="68">
        <v>23.45</v>
      </c>
      <c r="H220" s="68">
        <f t="shared" si="33"/>
        <v>28.58</v>
      </c>
      <c r="I220" s="68">
        <f t="shared" si="34"/>
        <v>228.64</v>
      </c>
      <c r="J220" s="7">
        <f t="shared" si="31"/>
        <v>1.3925518695727537E-4</v>
      </c>
      <c r="L220" s="53"/>
    </row>
    <row r="221" spans="1:12" ht="38.25" x14ac:dyDescent="0.2">
      <c r="A221" s="4" t="s">
        <v>851</v>
      </c>
      <c r="B221" s="5" t="s">
        <v>424</v>
      </c>
      <c r="C221" s="4" t="s">
        <v>21</v>
      </c>
      <c r="D221" s="4" t="s">
        <v>425</v>
      </c>
      <c r="E221" s="6" t="s">
        <v>26</v>
      </c>
      <c r="F221" s="73">
        <v>3</v>
      </c>
      <c r="G221" s="68">
        <v>10.81</v>
      </c>
      <c r="H221" s="68">
        <f t="shared" si="33"/>
        <v>13.17</v>
      </c>
      <c r="I221" s="68">
        <f t="shared" si="34"/>
        <v>39.51</v>
      </c>
      <c r="J221" s="7">
        <f t="shared" si="31"/>
        <v>2.4063910237412306E-5</v>
      </c>
      <c r="L221" s="53"/>
    </row>
    <row r="222" spans="1:12" ht="38.25" x14ac:dyDescent="0.2">
      <c r="A222" s="4" t="s">
        <v>852</v>
      </c>
      <c r="B222" s="5" t="s">
        <v>426</v>
      </c>
      <c r="C222" s="4" t="s">
        <v>21</v>
      </c>
      <c r="D222" s="4" t="s">
        <v>427</v>
      </c>
      <c r="E222" s="6" t="s">
        <v>26</v>
      </c>
      <c r="F222" s="73">
        <v>7</v>
      </c>
      <c r="G222" s="68">
        <v>6.62</v>
      </c>
      <c r="H222" s="68">
        <f t="shared" si="33"/>
        <v>8.06</v>
      </c>
      <c r="I222" s="68">
        <f t="shared" si="34"/>
        <v>56.42</v>
      </c>
      <c r="J222" s="7">
        <f t="shared" si="31"/>
        <v>3.4363093282581688E-5</v>
      </c>
      <c r="L222" s="53"/>
    </row>
    <row r="223" spans="1:12" ht="38.25" x14ac:dyDescent="0.2">
      <c r="A223" s="4" t="s">
        <v>853</v>
      </c>
      <c r="B223" s="5" t="s">
        <v>428</v>
      </c>
      <c r="C223" s="4" t="s">
        <v>21</v>
      </c>
      <c r="D223" s="4" t="s">
        <v>429</v>
      </c>
      <c r="E223" s="6" t="s">
        <v>26</v>
      </c>
      <c r="F223" s="73">
        <v>9</v>
      </c>
      <c r="G223" s="68">
        <v>23.52</v>
      </c>
      <c r="H223" s="68">
        <f t="shared" si="33"/>
        <v>28.66</v>
      </c>
      <c r="I223" s="68">
        <f t="shared" si="34"/>
        <v>257.94</v>
      </c>
      <c r="J223" s="7">
        <f t="shared" si="31"/>
        <v>1.5710060760916556E-4</v>
      </c>
      <c r="L223" s="53"/>
    </row>
    <row r="224" spans="1:12" ht="38.25" x14ac:dyDescent="0.2">
      <c r="A224" s="4" t="s">
        <v>854</v>
      </c>
      <c r="B224" s="5" t="s">
        <v>430</v>
      </c>
      <c r="C224" s="4" t="s">
        <v>21</v>
      </c>
      <c r="D224" s="4" t="s">
        <v>431</v>
      </c>
      <c r="E224" s="6" t="s">
        <v>26</v>
      </c>
      <c r="F224" s="73">
        <v>31</v>
      </c>
      <c r="G224" s="68">
        <v>10.06</v>
      </c>
      <c r="H224" s="68">
        <f t="shared" si="33"/>
        <v>12.26</v>
      </c>
      <c r="I224" s="68">
        <f t="shared" si="34"/>
        <v>380.06</v>
      </c>
      <c r="J224" s="7">
        <f t="shared" si="31"/>
        <v>2.3147885914530302E-4</v>
      </c>
      <c r="L224" s="53"/>
    </row>
    <row r="225" spans="1:12" ht="38.25" x14ac:dyDescent="0.2">
      <c r="A225" s="4" t="s">
        <v>855</v>
      </c>
      <c r="B225" s="5" t="s">
        <v>432</v>
      </c>
      <c r="C225" s="4" t="s">
        <v>21</v>
      </c>
      <c r="D225" s="4" t="s">
        <v>433</v>
      </c>
      <c r="E225" s="6" t="s">
        <v>26</v>
      </c>
      <c r="F225" s="73">
        <v>16</v>
      </c>
      <c r="G225" s="68">
        <v>9.7899999999999991</v>
      </c>
      <c r="H225" s="68">
        <f t="shared" si="33"/>
        <v>11.93</v>
      </c>
      <c r="I225" s="68">
        <f t="shared" si="34"/>
        <v>190.88</v>
      </c>
      <c r="J225" s="7">
        <f t="shared" si="31"/>
        <v>1.1625712948917391E-4</v>
      </c>
      <c r="L225" s="53"/>
    </row>
    <row r="226" spans="1:12" ht="38.25" x14ac:dyDescent="0.2">
      <c r="A226" s="4" t="s">
        <v>856</v>
      </c>
      <c r="B226" s="5" t="s">
        <v>434</v>
      </c>
      <c r="C226" s="4" t="s">
        <v>21</v>
      </c>
      <c r="D226" s="4" t="s">
        <v>435</v>
      </c>
      <c r="E226" s="6" t="s">
        <v>26</v>
      </c>
      <c r="F226" s="73">
        <v>2</v>
      </c>
      <c r="G226" s="68">
        <v>46.28</v>
      </c>
      <c r="H226" s="68">
        <f t="shared" si="33"/>
        <v>56.4</v>
      </c>
      <c r="I226" s="68">
        <f t="shared" si="34"/>
        <v>112.8</v>
      </c>
      <c r="J226" s="7">
        <f t="shared" si="31"/>
        <v>6.8701824216150549E-5</v>
      </c>
      <c r="L226" s="53"/>
    </row>
    <row r="227" spans="1:12" ht="38.25" x14ac:dyDescent="0.2">
      <c r="A227" s="4" t="s">
        <v>857</v>
      </c>
      <c r="B227" s="5" t="s">
        <v>436</v>
      </c>
      <c r="C227" s="4" t="s">
        <v>21</v>
      </c>
      <c r="D227" s="4" t="s">
        <v>437</v>
      </c>
      <c r="E227" s="6" t="s">
        <v>26</v>
      </c>
      <c r="F227" s="73">
        <v>6</v>
      </c>
      <c r="G227" s="68">
        <v>79.05</v>
      </c>
      <c r="H227" s="68">
        <f t="shared" si="33"/>
        <v>96.34</v>
      </c>
      <c r="I227" s="68">
        <f t="shared" si="34"/>
        <v>578.04</v>
      </c>
      <c r="J227" s="7">
        <f t="shared" si="31"/>
        <v>3.5206030558425236E-4</v>
      </c>
      <c r="L227" s="53"/>
    </row>
    <row r="228" spans="1:12" ht="38.25" x14ac:dyDescent="0.2">
      <c r="A228" s="4" t="s">
        <v>858</v>
      </c>
      <c r="B228" s="5" t="s">
        <v>438</v>
      </c>
      <c r="C228" s="4" t="s">
        <v>21</v>
      </c>
      <c r="D228" s="4" t="s">
        <v>439</v>
      </c>
      <c r="E228" s="6" t="s">
        <v>26</v>
      </c>
      <c r="F228" s="73">
        <v>23</v>
      </c>
      <c r="G228" s="68">
        <v>14.66</v>
      </c>
      <c r="H228" s="68">
        <f t="shared" si="33"/>
        <v>17.86</v>
      </c>
      <c r="I228" s="68">
        <f t="shared" si="34"/>
        <v>410.78</v>
      </c>
      <c r="J228" s="7">
        <f t="shared" si="31"/>
        <v>2.5018914318714823E-4</v>
      </c>
      <c r="L228" s="53"/>
    </row>
    <row r="229" spans="1:12" ht="38.25" x14ac:dyDescent="0.2">
      <c r="A229" s="4" t="s">
        <v>859</v>
      </c>
      <c r="B229" s="5" t="s">
        <v>440</v>
      </c>
      <c r="C229" s="4" t="s">
        <v>21</v>
      </c>
      <c r="D229" s="4" t="s">
        <v>441</v>
      </c>
      <c r="E229" s="6" t="s">
        <v>26</v>
      </c>
      <c r="F229" s="73">
        <v>42</v>
      </c>
      <c r="G229" s="68">
        <v>6.71</v>
      </c>
      <c r="H229" s="68">
        <f t="shared" si="33"/>
        <v>8.17</v>
      </c>
      <c r="I229" s="68">
        <f t="shared" si="34"/>
        <v>343.14</v>
      </c>
      <c r="J229" s="7">
        <f t="shared" si="31"/>
        <v>2.0899241100647074E-4</v>
      </c>
      <c r="L229" s="53"/>
    </row>
    <row r="230" spans="1:12" ht="38.25" x14ac:dyDescent="0.2">
      <c r="A230" s="4" t="s">
        <v>860</v>
      </c>
      <c r="B230" s="5" t="s">
        <v>442</v>
      </c>
      <c r="C230" s="4" t="s">
        <v>21</v>
      </c>
      <c r="D230" s="4" t="s">
        <v>443</v>
      </c>
      <c r="E230" s="6" t="s">
        <v>26</v>
      </c>
      <c r="F230" s="73">
        <v>9</v>
      </c>
      <c r="G230" s="68">
        <v>15.05</v>
      </c>
      <c r="H230" s="68">
        <f t="shared" si="33"/>
        <v>18.34</v>
      </c>
      <c r="I230" s="68">
        <f t="shared" si="34"/>
        <v>165.06</v>
      </c>
      <c r="J230" s="7">
        <f t="shared" si="31"/>
        <v>1.0053123320139903E-4</v>
      </c>
      <c r="L230" s="53"/>
    </row>
    <row r="231" spans="1:12" ht="38.25" x14ac:dyDescent="0.2">
      <c r="A231" s="4" t="s">
        <v>861</v>
      </c>
      <c r="B231" s="5" t="s">
        <v>444</v>
      </c>
      <c r="C231" s="4" t="s">
        <v>21</v>
      </c>
      <c r="D231" s="4" t="s">
        <v>445</v>
      </c>
      <c r="E231" s="6" t="s">
        <v>26</v>
      </c>
      <c r="F231" s="73">
        <v>5</v>
      </c>
      <c r="G231" s="68">
        <v>5.79</v>
      </c>
      <c r="H231" s="68">
        <f t="shared" si="33"/>
        <v>7.05</v>
      </c>
      <c r="I231" s="68">
        <f t="shared" si="34"/>
        <v>35.25</v>
      </c>
      <c r="J231" s="7">
        <f t="shared" si="31"/>
        <v>2.1469320067547048E-5</v>
      </c>
      <c r="L231" s="53"/>
    </row>
    <row r="232" spans="1:12" ht="38.25" x14ac:dyDescent="0.2">
      <c r="A232" s="4" t="s">
        <v>862</v>
      </c>
      <c r="B232" s="5" t="s">
        <v>446</v>
      </c>
      <c r="C232" s="4" t="s">
        <v>21</v>
      </c>
      <c r="D232" s="4" t="s">
        <v>447</v>
      </c>
      <c r="E232" s="6" t="s">
        <v>26</v>
      </c>
      <c r="F232" s="73">
        <v>7</v>
      </c>
      <c r="G232" s="68">
        <v>34.08</v>
      </c>
      <c r="H232" s="68">
        <f t="shared" si="33"/>
        <v>41.53</v>
      </c>
      <c r="I232" s="68">
        <f t="shared" si="34"/>
        <v>290.70999999999998</v>
      </c>
      <c r="J232" s="7">
        <f t="shared" si="31"/>
        <v>1.770594620379178E-4</v>
      </c>
      <c r="L232" s="53"/>
    </row>
    <row r="233" spans="1:12" ht="38.25" x14ac:dyDescent="0.2">
      <c r="A233" s="4" t="s">
        <v>863</v>
      </c>
      <c r="B233" s="5" t="s">
        <v>448</v>
      </c>
      <c r="C233" s="4" t="s">
        <v>17</v>
      </c>
      <c r="D233" s="4" t="s">
        <v>449</v>
      </c>
      <c r="E233" s="6" t="s">
        <v>26</v>
      </c>
      <c r="F233" s="73">
        <v>1</v>
      </c>
      <c r="G233" s="68">
        <v>63.11</v>
      </c>
      <c r="H233" s="68">
        <f t="shared" si="33"/>
        <v>76.91</v>
      </c>
      <c r="I233" s="68">
        <f t="shared" si="34"/>
        <v>76.91</v>
      </c>
      <c r="J233" s="7">
        <f t="shared" si="31"/>
        <v>4.6842706564398396E-5</v>
      </c>
      <c r="L233" s="53"/>
    </row>
    <row r="234" spans="1:12" ht="38.25" x14ac:dyDescent="0.2">
      <c r="A234" s="4" t="s">
        <v>864</v>
      </c>
      <c r="B234" s="5" t="s">
        <v>450</v>
      </c>
      <c r="C234" s="4" t="s">
        <v>21</v>
      </c>
      <c r="D234" s="4" t="s">
        <v>451</v>
      </c>
      <c r="E234" s="6" t="s">
        <v>26</v>
      </c>
      <c r="F234" s="73">
        <v>1</v>
      </c>
      <c r="G234" s="68">
        <v>12.17</v>
      </c>
      <c r="H234" s="68">
        <f t="shared" si="33"/>
        <v>14.83</v>
      </c>
      <c r="I234" s="68">
        <f t="shared" si="34"/>
        <v>14.83</v>
      </c>
      <c r="J234" s="7">
        <f t="shared" si="31"/>
        <v>9.0323408965027725E-6</v>
      </c>
      <c r="L234" s="53"/>
    </row>
    <row r="235" spans="1:12" ht="25.5" x14ac:dyDescent="0.2">
      <c r="A235" s="4" t="s">
        <v>865</v>
      </c>
      <c r="B235" s="5" t="s">
        <v>452</v>
      </c>
      <c r="C235" s="4" t="s">
        <v>17</v>
      </c>
      <c r="D235" s="4" t="s">
        <v>453</v>
      </c>
      <c r="E235" s="6" t="s">
        <v>19</v>
      </c>
      <c r="F235" s="73">
        <v>5</v>
      </c>
      <c r="G235" s="68">
        <v>6.92</v>
      </c>
      <c r="H235" s="68">
        <f t="shared" si="33"/>
        <v>8.43</v>
      </c>
      <c r="I235" s="68">
        <f t="shared" si="34"/>
        <v>42.15</v>
      </c>
      <c r="J235" s="7">
        <f t="shared" si="31"/>
        <v>2.5671825272258384E-5</v>
      </c>
      <c r="L235" s="53"/>
    </row>
    <row r="236" spans="1:12" ht="63.75" x14ac:dyDescent="0.2">
      <c r="A236" s="4" t="s">
        <v>866</v>
      </c>
      <c r="B236" s="5" t="s">
        <v>454</v>
      </c>
      <c r="C236" s="4" t="s">
        <v>17</v>
      </c>
      <c r="D236" s="4" t="s">
        <v>455</v>
      </c>
      <c r="E236" s="6" t="s">
        <v>26</v>
      </c>
      <c r="F236" s="73">
        <v>3</v>
      </c>
      <c r="G236" s="68">
        <v>219.27</v>
      </c>
      <c r="H236" s="68">
        <f t="shared" si="33"/>
        <v>267.24</v>
      </c>
      <c r="I236" s="68">
        <f t="shared" si="34"/>
        <v>801.72</v>
      </c>
      <c r="J236" s="7">
        <f t="shared" ref="J236:J267" si="35">I236/$J$396</f>
        <v>4.8829456126393811E-4</v>
      </c>
      <c r="L236" s="53"/>
    </row>
    <row r="237" spans="1:12" ht="63.75" x14ac:dyDescent="0.2">
      <c r="A237" s="4" t="s">
        <v>867</v>
      </c>
      <c r="B237" s="5" t="s">
        <v>456</v>
      </c>
      <c r="C237" s="4" t="s">
        <v>17</v>
      </c>
      <c r="D237" s="4" t="s">
        <v>457</v>
      </c>
      <c r="E237" s="6" t="s">
        <v>26</v>
      </c>
      <c r="F237" s="73">
        <v>2</v>
      </c>
      <c r="G237" s="68">
        <v>486.34</v>
      </c>
      <c r="H237" s="68">
        <f t="shared" si="33"/>
        <v>592.75</v>
      </c>
      <c r="I237" s="68">
        <f t="shared" si="34"/>
        <v>1185.5</v>
      </c>
      <c r="J237" s="7">
        <f t="shared" si="35"/>
        <v>7.2203911886743332E-4</v>
      </c>
      <c r="L237" s="53"/>
    </row>
    <row r="238" spans="1:12" ht="38.25" x14ac:dyDescent="0.2">
      <c r="A238" s="4" t="s">
        <v>868</v>
      </c>
      <c r="B238" s="5" t="s">
        <v>382</v>
      </c>
      <c r="C238" s="4" t="s">
        <v>17</v>
      </c>
      <c r="D238" s="4" t="s">
        <v>383</v>
      </c>
      <c r="E238" s="6" t="s">
        <v>44</v>
      </c>
      <c r="F238" s="73">
        <v>51.2</v>
      </c>
      <c r="G238" s="68">
        <v>4.3499999999999996</v>
      </c>
      <c r="H238" s="68">
        <f t="shared" si="33"/>
        <v>5.3</v>
      </c>
      <c r="I238" s="68">
        <f t="shared" si="34"/>
        <v>271.36</v>
      </c>
      <c r="J238" s="7">
        <f t="shared" si="35"/>
        <v>1.6527417570296645E-4</v>
      </c>
      <c r="L238" s="53"/>
    </row>
    <row r="239" spans="1:12" ht="63.75" x14ac:dyDescent="0.2">
      <c r="A239" s="4" t="s">
        <v>869</v>
      </c>
      <c r="B239" s="5" t="s">
        <v>458</v>
      </c>
      <c r="C239" s="4" t="s">
        <v>17</v>
      </c>
      <c r="D239" s="4" t="s">
        <v>459</v>
      </c>
      <c r="E239" s="6" t="s">
        <v>26</v>
      </c>
      <c r="F239" s="73">
        <v>4</v>
      </c>
      <c r="G239" s="68">
        <v>388.79</v>
      </c>
      <c r="H239" s="68">
        <f t="shared" si="33"/>
        <v>473.85</v>
      </c>
      <c r="I239" s="68">
        <f t="shared" si="34"/>
        <v>1895.4</v>
      </c>
      <c r="J239" s="7">
        <f t="shared" si="35"/>
        <v>1.1544099079724447E-3</v>
      </c>
      <c r="L239" s="53"/>
    </row>
    <row r="240" spans="1:12" ht="38.25" x14ac:dyDescent="0.2">
      <c r="A240" s="4" t="s">
        <v>870</v>
      </c>
      <c r="B240" s="5" t="s">
        <v>384</v>
      </c>
      <c r="C240" s="4" t="s">
        <v>17</v>
      </c>
      <c r="D240" s="4" t="s">
        <v>385</v>
      </c>
      <c r="E240" s="6" t="s">
        <v>44</v>
      </c>
      <c r="F240" s="73">
        <v>51.2</v>
      </c>
      <c r="G240" s="68">
        <v>2.57</v>
      </c>
      <c r="H240" s="68">
        <f t="shared" si="33"/>
        <v>3.13</v>
      </c>
      <c r="I240" s="68">
        <f t="shared" si="34"/>
        <v>160.25</v>
      </c>
      <c r="J240" s="7">
        <f t="shared" si="35"/>
        <v>9.7601660732607505E-5</v>
      </c>
      <c r="L240" s="53"/>
    </row>
    <row r="241" spans="1:12" x14ac:dyDescent="0.2">
      <c r="A241" s="11" t="s">
        <v>460</v>
      </c>
      <c r="B241" s="11"/>
      <c r="C241" s="11"/>
      <c r="D241" s="11" t="s">
        <v>461</v>
      </c>
      <c r="E241" s="11"/>
      <c r="F241" s="72"/>
      <c r="G241" s="66"/>
      <c r="H241" s="66"/>
      <c r="I241" s="67">
        <f>SUM(I242:I258)</f>
        <v>20130.349999999999</v>
      </c>
      <c r="J241" s="12">
        <f t="shared" si="35"/>
        <v>1.2260565311255196E-2</v>
      </c>
      <c r="L241" s="53"/>
    </row>
    <row r="242" spans="1:12" ht="38.25" x14ac:dyDescent="0.2">
      <c r="A242" s="4" t="s">
        <v>871</v>
      </c>
      <c r="B242" s="5" t="s">
        <v>462</v>
      </c>
      <c r="C242" s="4" t="s">
        <v>21</v>
      </c>
      <c r="D242" s="4" t="s">
        <v>463</v>
      </c>
      <c r="E242" s="6" t="s">
        <v>26</v>
      </c>
      <c r="F242" s="73">
        <v>6</v>
      </c>
      <c r="G242" s="68">
        <v>309.94</v>
      </c>
      <c r="H242" s="68">
        <f t="shared" si="33"/>
        <v>377.75</v>
      </c>
      <c r="I242" s="68">
        <f t="shared" ref="I242:I258" si="36">TRUNC(F242*H242,2)</f>
        <v>2266.5</v>
      </c>
      <c r="J242" s="7">
        <f t="shared" si="35"/>
        <v>1.3804316009388762E-3</v>
      </c>
      <c r="L242" s="53"/>
    </row>
    <row r="243" spans="1:12" x14ac:dyDescent="0.2">
      <c r="A243" s="4" t="s">
        <v>872</v>
      </c>
      <c r="B243" s="5" t="s">
        <v>464</v>
      </c>
      <c r="C243" s="4" t="s">
        <v>205</v>
      </c>
      <c r="D243" s="4" t="s">
        <v>465</v>
      </c>
      <c r="E243" s="6" t="s">
        <v>26</v>
      </c>
      <c r="F243" s="73">
        <v>4</v>
      </c>
      <c r="G243" s="68">
        <v>1026.96</v>
      </c>
      <c r="H243" s="68">
        <f t="shared" si="33"/>
        <v>1251.6500000000001</v>
      </c>
      <c r="I243" s="68">
        <f t="shared" si="36"/>
        <v>5006.6000000000004</v>
      </c>
      <c r="J243" s="7">
        <f t="shared" si="35"/>
        <v>3.0493134141895335E-3</v>
      </c>
      <c r="L243" s="53"/>
    </row>
    <row r="244" spans="1:12" ht="51" x14ac:dyDescent="0.2">
      <c r="A244" s="4" t="s">
        <v>873</v>
      </c>
      <c r="B244" s="5" t="s">
        <v>466</v>
      </c>
      <c r="C244" s="4" t="s">
        <v>21</v>
      </c>
      <c r="D244" s="4" t="s">
        <v>467</v>
      </c>
      <c r="E244" s="6" t="s">
        <v>26</v>
      </c>
      <c r="F244" s="73">
        <v>1</v>
      </c>
      <c r="G244" s="68">
        <v>645.25</v>
      </c>
      <c r="H244" s="68">
        <f t="shared" si="33"/>
        <v>786.43</v>
      </c>
      <c r="I244" s="68">
        <f t="shared" si="36"/>
        <v>786.43</v>
      </c>
      <c r="J244" s="7">
        <f t="shared" si="35"/>
        <v>4.7898205335378794E-4</v>
      </c>
      <c r="L244" s="53"/>
    </row>
    <row r="245" spans="1:12" ht="25.5" x14ac:dyDescent="0.2">
      <c r="A245" s="4" t="s">
        <v>874</v>
      </c>
      <c r="B245" s="5" t="s">
        <v>468</v>
      </c>
      <c r="C245" s="4" t="s">
        <v>21</v>
      </c>
      <c r="D245" s="4" t="s">
        <v>469</v>
      </c>
      <c r="E245" s="6" t="s">
        <v>26</v>
      </c>
      <c r="F245" s="73">
        <v>2</v>
      </c>
      <c r="G245" s="68">
        <v>42.37</v>
      </c>
      <c r="H245" s="68">
        <f t="shared" si="33"/>
        <v>51.64</v>
      </c>
      <c r="I245" s="68">
        <f t="shared" si="36"/>
        <v>103.28</v>
      </c>
      <c r="J245" s="7">
        <f t="shared" si="35"/>
        <v>6.2903585151099549E-5</v>
      </c>
      <c r="L245" s="53"/>
    </row>
    <row r="246" spans="1:12" ht="25.5" x14ac:dyDescent="0.2">
      <c r="A246" s="4" t="s">
        <v>875</v>
      </c>
      <c r="B246" s="5" t="s">
        <v>470</v>
      </c>
      <c r="C246" s="4" t="s">
        <v>17</v>
      </c>
      <c r="D246" s="4" t="s">
        <v>471</v>
      </c>
      <c r="E246" s="6" t="s">
        <v>19</v>
      </c>
      <c r="F246" s="73">
        <v>6</v>
      </c>
      <c r="G246" s="68">
        <v>39.68</v>
      </c>
      <c r="H246" s="68">
        <f t="shared" si="33"/>
        <v>48.36</v>
      </c>
      <c r="I246" s="68">
        <f t="shared" si="36"/>
        <v>290.16000000000003</v>
      </c>
      <c r="J246" s="7">
        <f t="shared" si="35"/>
        <v>1.7672447973899154E-4</v>
      </c>
      <c r="L246" s="53"/>
    </row>
    <row r="247" spans="1:12" ht="38.25" x14ac:dyDescent="0.2">
      <c r="A247" s="4" t="s">
        <v>876</v>
      </c>
      <c r="B247" s="5" t="s">
        <v>472</v>
      </c>
      <c r="C247" s="4" t="s">
        <v>21</v>
      </c>
      <c r="D247" s="4" t="s">
        <v>473</v>
      </c>
      <c r="E247" s="6" t="s">
        <v>26</v>
      </c>
      <c r="F247" s="73">
        <v>1</v>
      </c>
      <c r="G247" s="68">
        <v>418.59</v>
      </c>
      <c r="H247" s="68">
        <f t="shared" si="33"/>
        <v>510.17</v>
      </c>
      <c r="I247" s="68">
        <f t="shared" si="36"/>
        <v>510.17</v>
      </c>
      <c r="J247" s="7">
        <f t="shared" si="35"/>
        <v>3.1072348989675115E-4</v>
      </c>
      <c r="L247" s="53"/>
    </row>
    <row r="248" spans="1:12" ht="25.5" x14ac:dyDescent="0.2">
      <c r="A248" s="4" t="s">
        <v>877</v>
      </c>
      <c r="B248" s="5" t="s">
        <v>474</v>
      </c>
      <c r="C248" s="4" t="s">
        <v>17</v>
      </c>
      <c r="D248" s="4" t="s">
        <v>475</v>
      </c>
      <c r="E248" s="6" t="s">
        <v>19</v>
      </c>
      <c r="F248" s="73">
        <v>6</v>
      </c>
      <c r="G248" s="68">
        <v>39.68</v>
      </c>
      <c r="H248" s="68">
        <f t="shared" si="33"/>
        <v>48.36</v>
      </c>
      <c r="I248" s="68">
        <f t="shared" si="36"/>
        <v>290.16000000000003</v>
      </c>
      <c r="J248" s="7">
        <f t="shared" si="35"/>
        <v>1.7672447973899154E-4</v>
      </c>
      <c r="L248" s="53"/>
    </row>
    <row r="249" spans="1:12" ht="25.5" x14ac:dyDescent="0.2">
      <c r="A249" s="4" t="s">
        <v>878</v>
      </c>
      <c r="B249" s="5" t="s">
        <v>476</v>
      </c>
      <c r="C249" s="4" t="s">
        <v>17</v>
      </c>
      <c r="D249" s="4" t="s">
        <v>477</v>
      </c>
      <c r="E249" s="6" t="s">
        <v>19</v>
      </c>
      <c r="F249" s="73">
        <v>6</v>
      </c>
      <c r="G249" s="68">
        <v>64.13</v>
      </c>
      <c r="H249" s="68">
        <f t="shared" si="33"/>
        <v>78.16</v>
      </c>
      <c r="I249" s="68">
        <f t="shared" si="36"/>
        <v>468.96</v>
      </c>
      <c r="J249" s="7">
        <f t="shared" si="35"/>
        <v>2.8562417982629399E-4</v>
      </c>
      <c r="L249" s="53"/>
    </row>
    <row r="250" spans="1:12" ht="25.5" x14ac:dyDescent="0.2">
      <c r="A250" s="4" t="s">
        <v>879</v>
      </c>
      <c r="B250" s="5" t="s">
        <v>478</v>
      </c>
      <c r="C250" s="4" t="s">
        <v>21</v>
      </c>
      <c r="D250" s="4" t="s">
        <v>479</v>
      </c>
      <c r="E250" s="6" t="s">
        <v>26</v>
      </c>
      <c r="F250" s="73">
        <v>4</v>
      </c>
      <c r="G250" s="68">
        <v>45.03</v>
      </c>
      <c r="H250" s="68">
        <f t="shared" si="33"/>
        <v>54.88</v>
      </c>
      <c r="I250" s="68">
        <f t="shared" si="36"/>
        <v>219.52</v>
      </c>
      <c r="J250" s="7">
        <f t="shared" si="35"/>
        <v>1.3370057138235256E-4</v>
      </c>
      <c r="L250" s="53"/>
    </row>
    <row r="251" spans="1:12" ht="51" x14ac:dyDescent="0.2">
      <c r="A251" s="4" t="s">
        <v>880</v>
      </c>
      <c r="B251" s="5" t="s">
        <v>480</v>
      </c>
      <c r="C251" s="4" t="s">
        <v>17</v>
      </c>
      <c r="D251" s="4" t="s">
        <v>481</v>
      </c>
      <c r="E251" s="6" t="s">
        <v>19</v>
      </c>
      <c r="F251" s="73">
        <v>6</v>
      </c>
      <c r="G251" s="68">
        <v>247.16</v>
      </c>
      <c r="H251" s="68">
        <f t="shared" si="33"/>
        <v>301.23</v>
      </c>
      <c r="I251" s="68">
        <f t="shared" si="36"/>
        <v>1807.38</v>
      </c>
      <c r="J251" s="7">
        <f t="shared" si="35"/>
        <v>1.1008005589697358E-3</v>
      </c>
      <c r="L251" s="53"/>
    </row>
    <row r="252" spans="1:12" ht="38.25" x14ac:dyDescent="0.2">
      <c r="A252" s="4" t="s">
        <v>881</v>
      </c>
      <c r="B252" s="5" t="s">
        <v>482</v>
      </c>
      <c r="C252" s="4" t="s">
        <v>17</v>
      </c>
      <c r="D252" s="4" t="s">
        <v>483</v>
      </c>
      <c r="E252" s="6" t="s">
        <v>26</v>
      </c>
      <c r="F252" s="73">
        <v>6</v>
      </c>
      <c r="G252" s="68">
        <v>136.13</v>
      </c>
      <c r="H252" s="68">
        <f t="shared" si="33"/>
        <v>165.91</v>
      </c>
      <c r="I252" s="68">
        <f t="shared" si="36"/>
        <v>995.46</v>
      </c>
      <c r="J252" s="7">
        <f t="shared" si="35"/>
        <v>6.0629359870752869E-4</v>
      </c>
      <c r="L252" s="53"/>
    </row>
    <row r="253" spans="1:12" ht="38.25" x14ac:dyDescent="0.2">
      <c r="A253" s="4" t="s">
        <v>882</v>
      </c>
      <c r="B253" s="5" t="s">
        <v>484</v>
      </c>
      <c r="C253" s="4" t="s">
        <v>21</v>
      </c>
      <c r="D253" s="4" t="s">
        <v>485</v>
      </c>
      <c r="E253" s="6" t="s">
        <v>26</v>
      </c>
      <c r="F253" s="73">
        <v>1</v>
      </c>
      <c r="G253" s="68">
        <v>110.96</v>
      </c>
      <c r="H253" s="68">
        <f t="shared" si="33"/>
        <v>135.22999999999999</v>
      </c>
      <c r="I253" s="68">
        <f t="shared" si="36"/>
        <v>135.22999999999999</v>
      </c>
      <c r="J253" s="7">
        <f t="shared" si="35"/>
        <v>8.2363011425088994E-5</v>
      </c>
      <c r="L253" s="53"/>
    </row>
    <row r="254" spans="1:12" ht="38.25" x14ac:dyDescent="0.2">
      <c r="A254" s="4" t="s">
        <v>883</v>
      </c>
      <c r="B254" s="5" t="s">
        <v>486</v>
      </c>
      <c r="C254" s="4" t="s">
        <v>17</v>
      </c>
      <c r="D254" s="4" t="s">
        <v>487</v>
      </c>
      <c r="E254" s="6" t="s">
        <v>44</v>
      </c>
      <c r="F254" s="73">
        <v>1.1499999999999999</v>
      </c>
      <c r="G254" s="68">
        <v>41.76</v>
      </c>
      <c r="H254" s="68">
        <f t="shared" si="33"/>
        <v>50.89</v>
      </c>
      <c r="I254" s="68">
        <f t="shared" si="36"/>
        <v>58.52</v>
      </c>
      <c r="J254" s="7">
        <f t="shared" si="35"/>
        <v>3.5642116605754703E-5</v>
      </c>
      <c r="L254" s="53"/>
    </row>
    <row r="255" spans="1:12" ht="38.25" x14ac:dyDescent="0.2">
      <c r="A255" s="4" t="s">
        <v>884</v>
      </c>
      <c r="B255" s="5" t="s">
        <v>488</v>
      </c>
      <c r="C255" s="4" t="s">
        <v>21</v>
      </c>
      <c r="D255" s="4" t="s">
        <v>489</v>
      </c>
      <c r="E255" s="6" t="s">
        <v>26</v>
      </c>
      <c r="F255" s="73">
        <v>7</v>
      </c>
      <c r="G255" s="68">
        <v>90.42</v>
      </c>
      <c r="H255" s="68">
        <f t="shared" si="33"/>
        <v>110.2</v>
      </c>
      <c r="I255" s="68">
        <f t="shared" si="36"/>
        <v>771.4</v>
      </c>
      <c r="J255" s="7">
        <f t="shared" si="35"/>
        <v>4.6982790071222109E-4</v>
      </c>
      <c r="L255" s="53"/>
    </row>
    <row r="256" spans="1:12" ht="63.75" x14ac:dyDescent="0.2">
      <c r="A256" s="4" t="s">
        <v>885</v>
      </c>
      <c r="B256" s="5" t="s">
        <v>490</v>
      </c>
      <c r="C256" s="4" t="s">
        <v>17</v>
      </c>
      <c r="D256" s="4" t="s">
        <v>491</v>
      </c>
      <c r="E256" s="6" t="s">
        <v>23</v>
      </c>
      <c r="F256" s="73">
        <v>3.24</v>
      </c>
      <c r="G256" s="68">
        <v>312.88</v>
      </c>
      <c r="H256" s="68">
        <f t="shared" si="33"/>
        <v>381.33</v>
      </c>
      <c r="I256" s="68">
        <f t="shared" si="36"/>
        <v>1235.5</v>
      </c>
      <c r="J256" s="7">
        <f t="shared" si="35"/>
        <v>7.5249205513345748E-4</v>
      </c>
      <c r="L256" s="53"/>
    </row>
    <row r="257" spans="1:12" ht="25.5" x14ac:dyDescent="0.2">
      <c r="A257" s="4" t="s">
        <v>886</v>
      </c>
      <c r="B257" s="5" t="s">
        <v>492</v>
      </c>
      <c r="C257" s="4" t="s">
        <v>21</v>
      </c>
      <c r="D257" s="4" t="s">
        <v>493</v>
      </c>
      <c r="E257" s="6" t="s">
        <v>26</v>
      </c>
      <c r="F257" s="73">
        <v>4</v>
      </c>
      <c r="G257" s="68">
        <v>255.19</v>
      </c>
      <c r="H257" s="68">
        <f t="shared" si="33"/>
        <v>311.02</v>
      </c>
      <c r="I257" s="68">
        <f t="shared" si="36"/>
        <v>1244.08</v>
      </c>
      <c r="J257" s="7">
        <f t="shared" si="35"/>
        <v>7.5771777899670729E-4</v>
      </c>
      <c r="L257" s="53"/>
    </row>
    <row r="258" spans="1:12" ht="25.5" x14ac:dyDescent="0.2">
      <c r="A258" s="4" t="s">
        <v>887</v>
      </c>
      <c r="B258" s="5" t="s">
        <v>494</v>
      </c>
      <c r="C258" s="4" t="s">
        <v>21</v>
      </c>
      <c r="D258" s="4" t="s">
        <v>495</v>
      </c>
      <c r="E258" s="6" t="s">
        <v>26</v>
      </c>
      <c r="F258" s="73">
        <v>4</v>
      </c>
      <c r="G258" s="68">
        <v>808.38</v>
      </c>
      <c r="H258" s="68">
        <f t="shared" si="33"/>
        <v>985.25</v>
      </c>
      <c r="I258" s="68">
        <f t="shared" si="36"/>
        <v>3941</v>
      </c>
      <c r="J258" s="7">
        <f t="shared" si="35"/>
        <v>2.400300436488026E-3</v>
      </c>
      <c r="L258" s="53"/>
    </row>
    <row r="259" spans="1:12" x14ac:dyDescent="0.2">
      <c r="A259" s="11" t="s">
        <v>496</v>
      </c>
      <c r="B259" s="11"/>
      <c r="C259" s="11"/>
      <c r="D259" s="11" t="s">
        <v>497</v>
      </c>
      <c r="E259" s="11"/>
      <c r="F259" s="72"/>
      <c r="G259" s="66"/>
      <c r="H259" s="66"/>
      <c r="I259" s="67">
        <f>SUM(I260:I265)</f>
        <v>5927.92</v>
      </c>
      <c r="J259" s="12">
        <f t="shared" si="35"/>
        <v>3.6104513990018014E-3</v>
      </c>
      <c r="L259" s="53"/>
    </row>
    <row r="260" spans="1:12" ht="25.5" x14ac:dyDescent="0.2">
      <c r="A260" s="4" t="s">
        <v>888</v>
      </c>
      <c r="B260" s="5" t="s">
        <v>498</v>
      </c>
      <c r="C260" s="4" t="s">
        <v>21</v>
      </c>
      <c r="D260" s="4" t="s">
        <v>499</v>
      </c>
      <c r="E260" s="6" t="s">
        <v>26</v>
      </c>
      <c r="F260" s="73">
        <v>32</v>
      </c>
      <c r="G260" s="68">
        <v>29.99</v>
      </c>
      <c r="H260" s="68">
        <f t="shared" si="33"/>
        <v>36.549999999999997</v>
      </c>
      <c r="I260" s="68">
        <f t="shared" ref="I260:I265" si="37">TRUNC(F260*H260,2)</f>
        <v>1169.5999999999999</v>
      </c>
      <c r="J260" s="7">
        <f t="shared" si="35"/>
        <v>7.1235508513483757E-4</v>
      </c>
      <c r="L260" s="53"/>
    </row>
    <row r="261" spans="1:12" ht="25.5" x14ac:dyDescent="0.2">
      <c r="A261" s="4" t="s">
        <v>889</v>
      </c>
      <c r="B261" s="5" t="s">
        <v>500</v>
      </c>
      <c r="C261" s="4" t="s">
        <v>21</v>
      </c>
      <c r="D261" s="4" t="s">
        <v>501</v>
      </c>
      <c r="E261" s="6" t="s">
        <v>26</v>
      </c>
      <c r="F261" s="73">
        <v>5</v>
      </c>
      <c r="G261" s="68">
        <v>550.01</v>
      </c>
      <c r="H261" s="68">
        <f t="shared" si="33"/>
        <v>670.35</v>
      </c>
      <c r="I261" s="68">
        <f t="shared" si="37"/>
        <v>3351.75</v>
      </c>
      <c r="J261" s="7">
        <f t="shared" si="35"/>
        <v>2.0414125825929312E-3</v>
      </c>
      <c r="L261" s="53"/>
    </row>
    <row r="262" spans="1:12" ht="25.5" x14ac:dyDescent="0.2">
      <c r="A262" s="4" t="s">
        <v>890</v>
      </c>
      <c r="B262" s="5" t="s">
        <v>502</v>
      </c>
      <c r="C262" s="4" t="s">
        <v>21</v>
      </c>
      <c r="D262" s="4" t="s">
        <v>503</v>
      </c>
      <c r="E262" s="6" t="s">
        <v>23</v>
      </c>
      <c r="F262" s="73">
        <v>1</v>
      </c>
      <c r="G262" s="68">
        <v>36.520000000000003</v>
      </c>
      <c r="H262" s="68">
        <f t="shared" si="33"/>
        <v>44.51</v>
      </c>
      <c r="I262" s="68">
        <f t="shared" si="37"/>
        <v>44.51</v>
      </c>
      <c r="J262" s="7">
        <f t="shared" si="35"/>
        <v>2.7109203864014724E-5</v>
      </c>
      <c r="L262" s="53"/>
    </row>
    <row r="263" spans="1:12" ht="38.25" x14ac:dyDescent="0.2">
      <c r="A263" s="4" t="s">
        <v>891</v>
      </c>
      <c r="B263" s="9" t="s">
        <v>504</v>
      </c>
      <c r="C263" s="8" t="s">
        <v>21</v>
      </c>
      <c r="D263" s="8" t="s">
        <v>505</v>
      </c>
      <c r="E263" s="10" t="s">
        <v>26</v>
      </c>
      <c r="F263" s="74">
        <v>19</v>
      </c>
      <c r="G263" s="69">
        <v>41.76</v>
      </c>
      <c r="H263" s="68">
        <f t="shared" si="33"/>
        <v>50.89</v>
      </c>
      <c r="I263" s="68">
        <f t="shared" si="37"/>
        <v>966.91</v>
      </c>
      <c r="J263" s="7">
        <f t="shared" si="35"/>
        <v>5.8890497209962878E-4</v>
      </c>
      <c r="L263" s="53"/>
    </row>
    <row r="264" spans="1:12" ht="38.25" x14ac:dyDescent="0.2">
      <c r="A264" s="4" t="s">
        <v>892</v>
      </c>
      <c r="B264" s="9" t="s">
        <v>506</v>
      </c>
      <c r="C264" s="8" t="s">
        <v>21</v>
      </c>
      <c r="D264" s="8" t="s">
        <v>507</v>
      </c>
      <c r="E264" s="10" t="s">
        <v>26</v>
      </c>
      <c r="F264" s="74">
        <v>7</v>
      </c>
      <c r="G264" s="69">
        <v>25.91</v>
      </c>
      <c r="H264" s="68">
        <f t="shared" si="33"/>
        <v>31.57</v>
      </c>
      <c r="I264" s="68">
        <f t="shared" si="37"/>
        <v>220.99</v>
      </c>
      <c r="J264" s="7">
        <f t="shared" si="35"/>
        <v>1.3459588770857369E-4</v>
      </c>
      <c r="L264" s="53"/>
    </row>
    <row r="265" spans="1:12" x14ac:dyDescent="0.2">
      <c r="A265" s="4" t="s">
        <v>893</v>
      </c>
      <c r="B265" s="9" t="s">
        <v>508</v>
      </c>
      <c r="C265" s="8" t="s">
        <v>21</v>
      </c>
      <c r="D265" s="8" t="s">
        <v>509</v>
      </c>
      <c r="E265" s="10" t="s">
        <v>510</v>
      </c>
      <c r="F265" s="74">
        <v>8</v>
      </c>
      <c r="G265" s="69">
        <v>17.87</v>
      </c>
      <c r="H265" s="68">
        <f t="shared" si="33"/>
        <v>21.77</v>
      </c>
      <c r="I265" s="68">
        <f t="shared" si="37"/>
        <v>174.16</v>
      </c>
      <c r="J265" s="7">
        <f t="shared" si="35"/>
        <v>1.0607366760181542E-4</v>
      </c>
      <c r="L265" s="53"/>
    </row>
    <row r="266" spans="1:12" x14ac:dyDescent="0.2">
      <c r="A266" s="11" t="s">
        <v>511</v>
      </c>
      <c r="B266" s="11"/>
      <c r="C266" s="11"/>
      <c r="D266" s="11" t="s">
        <v>512</v>
      </c>
      <c r="E266" s="11"/>
      <c r="F266" s="72"/>
      <c r="G266" s="66"/>
      <c r="H266" s="66"/>
      <c r="I266" s="67">
        <f>SUM(I267,I284,I298,I305)</f>
        <v>102433.34</v>
      </c>
      <c r="J266" s="12">
        <f t="shared" si="35"/>
        <v>6.2387919490719708E-2</v>
      </c>
      <c r="L266" s="53"/>
    </row>
    <row r="267" spans="1:12" x14ac:dyDescent="0.2">
      <c r="A267" s="11" t="s">
        <v>513</v>
      </c>
      <c r="B267" s="11"/>
      <c r="C267" s="11"/>
      <c r="D267" s="11" t="s">
        <v>514</v>
      </c>
      <c r="E267" s="11"/>
      <c r="F267" s="72"/>
      <c r="G267" s="66"/>
      <c r="H267" s="66"/>
      <c r="I267" s="67">
        <f>SUM(I268:I283)</f>
        <v>19811.989999999998</v>
      </c>
      <c r="J267" s="12">
        <f t="shared" si="35"/>
        <v>1.2066665375462167E-2</v>
      </c>
      <c r="L267" s="53"/>
    </row>
    <row r="268" spans="1:12" ht="38.25" x14ac:dyDescent="0.2">
      <c r="A268" s="4" t="s">
        <v>515</v>
      </c>
      <c r="B268" s="5" t="s">
        <v>516</v>
      </c>
      <c r="C268" s="4" t="s">
        <v>21</v>
      </c>
      <c r="D268" s="4" t="s">
        <v>517</v>
      </c>
      <c r="E268" s="6" t="s">
        <v>26</v>
      </c>
      <c r="F268" s="73">
        <v>1</v>
      </c>
      <c r="G268" s="68">
        <v>683.19</v>
      </c>
      <c r="H268" s="68">
        <f t="shared" si="33"/>
        <v>832.67</v>
      </c>
      <c r="I268" s="68">
        <f t="shared" ref="I268:I283" si="38">TRUNC(F268*H268,2)</f>
        <v>832.67</v>
      </c>
      <c r="J268" s="7">
        <f t="shared" ref="J268:J299" si="39">I268/$J$396</f>
        <v>5.0714492881260708E-4</v>
      </c>
      <c r="L268" s="53"/>
    </row>
    <row r="269" spans="1:12" ht="38.25" x14ac:dyDescent="0.2">
      <c r="A269" s="4" t="s">
        <v>894</v>
      </c>
      <c r="B269" s="5" t="s">
        <v>518</v>
      </c>
      <c r="C269" s="4" t="s">
        <v>21</v>
      </c>
      <c r="D269" s="4" t="s">
        <v>519</v>
      </c>
      <c r="E269" s="6" t="s">
        <v>26</v>
      </c>
      <c r="F269" s="73">
        <v>1</v>
      </c>
      <c r="G269" s="68">
        <v>492.53</v>
      </c>
      <c r="H269" s="68">
        <f t="shared" si="33"/>
        <v>600.29</v>
      </c>
      <c r="I269" s="68">
        <f t="shared" si="38"/>
        <v>600.29</v>
      </c>
      <c r="J269" s="7">
        <f t="shared" si="39"/>
        <v>3.6561186222263309E-4</v>
      </c>
      <c r="L269" s="53"/>
    </row>
    <row r="270" spans="1:12" ht="38.25" x14ac:dyDescent="0.2">
      <c r="A270" s="4" t="s">
        <v>895</v>
      </c>
      <c r="B270" s="5" t="s">
        <v>520</v>
      </c>
      <c r="C270" s="4" t="s">
        <v>21</v>
      </c>
      <c r="D270" s="4" t="s">
        <v>521</v>
      </c>
      <c r="E270" s="6" t="s">
        <v>26</v>
      </c>
      <c r="F270" s="73">
        <v>2</v>
      </c>
      <c r="G270" s="68">
        <v>1193.79</v>
      </c>
      <c r="H270" s="68">
        <f t="shared" si="33"/>
        <v>1454.99</v>
      </c>
      <c r="I270" s="68">
        <f t="shared" si="38"/>
        <v>2909.98</v>
      </c>
      <c r="J270" s="7">
        <f t="shared" si="39"/>
        <v>1.7723487095081009E-3</v>
      </c>
      <c r="L270" s="53"/>
    </row>
    <row r="271" spans="1:12" ht="25.5" x14ac:dyDescent="0.2">
      <c r="A271" s="4" t="s">
        <v>896</v>
      </c>
      <c r="B271" s="5" t="s">
        <v>522</v>
      </c>
      <c r="C271" s="4" t="s">
        <v>21</v>
      </c>
      <c r="D271" s="4" t="s">
        <v>523</v>
      </c>
      <c r="E271" s="6" t="s">
        <v>26</v>
      </c>
      <c r="F271" s="73">
        <v>15</v>
      </c>
      <c r="G271" s="68">
        <v>15.6</v>
      </c>
      <c r="H271" s="68">
        <f t="shared" si="33"/>
        <v>19.010000000000002</v>
      </c>
      <c r="I271" s="68">
        <f t="shared" si="38"/>
        <v>285.14999999999998</v>
      </c>
      <c r="J271" s="7">
        <f t="shared" si="39"/>
        <v>1.736730955251359E-4</v>
      </c>
      <c r="L271" s="53"/>
    </row>
    <row r="272" spans="1:12" ht="38.25" x14ac:dyDescent="0.2">
      <c r="A272" s="4" t="s">
        <v>897</v>
      </c>
      <c r="B272" s="5" t="s">
        <v>524</v>
      </c>
      <c r="C272" s="4" t="s">
        <v>525</v>
      </c>
      <c r="D272" s="4" t="s">
        <v>526</v>
      </c>
      <c r="E272" s="6" t="s">
        <v>527</v>
      </c>
      <c r="F272" s="73">
        <v>1</v>
      </c>
      <c r="G272" s="68">
        <v>7595.95</v>
      </c>
      <c r="H272" s="68">
        <f t="shared" ref="H272:H336" si="40">TRUNC((1+$G$6)*G272,2)</f>
        <v>9257.94</v>
      </c>
      <c r="I272" s="68">
        <f t="shared" si="38"/>
        <v>9257.94</v>
      </c>
      <c r="J272" s="7">
        <f t="shared" si="39"/>
        <v>5.6386291354935184E-3</v>
      </c>
      <c r="L272" s="53"/>
    </row>
    <row r="273" spans="1:12" ht="25.5" x14ac:dyDescent="0.2">
      <c r="A273" s="4" t="s">
        <v>898</v>
      </c>
      <c r="B273" s="5" t="s">
        <v>528</v>
      </c>
      <c r="C273" s="4" t="s">
        <v>21</v>
      </c>
      <c r="D273" s="4" t="s">
        <v>529</v>
      </c>
      <c r="E273" s="6" t="s">
        <v>26</v>
      </c>
      <c r="F273" s="73">
        <v>1</v>
      </c>
      <c r="G273" s="68">
        <v>16.649999999999999</v>
      </c>
      <c r="H273" s="68">
        <f t="shared" si="40"/>
        <v>20.29</v>
      </c>
      <c r="I273" s="68">
        <f t="shared" si="38"/>
        <v>20.29</v>
      </c>
      <c r="J273" s="7">
        <f t="shared" si="39"/>
        <v>1.2357801536752612E-5</v>
      </c>
      <c r="L273" s="53"/>
    </row>
    <row r="274" spans="1:12" ht="25.5" x14ac:dyDescent="0.2">
      <c r="A274" s="4" t="s">
        <v>899</v>
      </c>
      <c r="B274" s="5" t="s">
        <v>530</v>
      </c>
      <c r="C274" s="4" t="s">
        <v>21</v>
      </c>
      <c r="D274" s="4" t="s">
        <v>531</v>
      </c>
      <c r="E274" s="6" t="s">
        <v>26</v>
      </c>
      <c r="F274" s="73">
        <v>24</v>
      </c>
      <c r="G274" s="68">
        <v>15.11</v>
      </c>
      <c r="H274" s="68">
        <f t="shared" si="40"/>
        <v>18.41</v>
      </c>
      <c r="I274" s="68">
        <f t="shared" si="38"/>
        <v>441.84</v>
      </c>
      <c r="J274" s="7">
        <f t="shared" si="39"/>
        <v>2.6910650719560249E-4</v>
      </c>
      <c r="L274" s="53"/>
    </row>
    <row r="275" spans="1:12" ht="25.5" x14ac:dyDescent="0.2">
      <c r="A275" s="4" t="s">
        <v>900</v>
      </c>
      <c r="B275" s="5" t="s">
        <v>532</v>
      </c>
      <c r="C275" s="4" t="s">
        <v>21</v>
      </c>
      <c r="D275" s="4" t="s">
        <v>533</v>
      </c>
      <c r="E275" s="6" t="s">
        <v>26</v>
      </c>
      <c r="F275" s="73">
        <v>14</v>
      </c>
      <c r="G275" s="68">
        <v>77.48</v>
      </c>
      <c r="H275" s="68">
        <f t="shared" si="40"/>
        <v>94.43</v>
      </c>
      <c r="I275" s="68">
        <f t="shared" si="38"/>
        <v>1322.02</v>
      </c>
      <c r="J275" s="7">
        <f t="shared" si="39"/>
        <v>8.051878160481858E-4</v>
      </c>
      <c r="L275" s="53"/>
    </row>
    <row r="276" spans="1:12" ht="25.5" x14ac:dyDescent="0.2">
      <c r="A276" s="4" t="s">
        <v>901</v>
      </c>
      <c r="B276" s="5" t="s">
        <v>534</v>
      </c>
      <c r="C276" s="4" t="s">
        <v>21</v>
      </c>
      <c r="D276" s="4" t="s">
        <v>535</v>
      </c>
      <c r="E276" s="6" t="s">
        <v>26</v>
      </c>
      <c r="F276" s="73">
        <v>3</v>
      </c>
      <c r="G276" s="68">
        <v>78.459999999999994</v>
      </c>
      <c r="H276" s="68">
        <f t="shared" si="40"/>
        <v>95.62</v>
      </c>
      <c r="I276" s="68">
        <f t="shared" si="38"/>
        <v>286.86</v>
      </c>
      <c r="J276" s="7">
        <f t="shared" si="39"/>
        <v>1.7471458594543393E-4</v>
      </c>
      <c r="L276" s="53"/>
    </row>
    <row r="277" spans="1:12" ht="25.5" x14ac:dyDescent="0.2">
      <c r="A277" s="4" t="s">
        <v>902</v>
      </c>
      <c r="B277" s="5" t="s">
        <v>536</v>
      </c>
      <c r="C277" s="4" t="s">
        <v>21</v>
      </c>
      <c r="D277" s="4" t="s">
        <v>537</v>
      </c>
      <c r="E277" s="6" t="s">
        <v>26</v>
      </c>
      <c r="F277" s="73">
        <v>1</v>
      </c>
      <c r="G277" s="68">
        <v>80.58</v>
      </c>
      <c r="H277" s="68">
        <f t="shared" si="40"/>
        <v>98.21</v>
      </c>
      <c r="I277" s="68">
        <f t="shared" si="38"/>
        <v>98.21</v>
      </c>
      <c r="J277" s="7">
        <f t="shared" si="39"/>
        <v>5.9815657413724691E-5</v>
      </c>
      <c r="L277" s="53"/>
    </row>
    <row r="278" spans="1:12" ht="38.25" x14ac:dyDescent="0.2">
      <c r="A278" s="4" t="s">
        <v>903</v>
      </c>
      <c r="B278" s="5" t="s">
        <v>538</v>
      </c>
      <c r="C278" s="4" t="s">
        <v>17</v>
      </c>
      <c r="D278" s="4" t="s">
        <v>539</v>
      </c>
      <c r="E278" s="6" t="s">
        <v>26</v>
      </c>
      <c r="F278" s="73">
        <v>2</v>
      </c>
      <c r="G278" s="68">
        <v>138.02000000000001</v>
      </c>
      <c r="H278" s="68">
        <f t="shared" si="40"/>
        <v>168.21</v>
      </c>
      <c r="I278" s="68">
        <f t="shared" si="38"/>
        <v>336.42</v>
      </c>
      <c r="J278" s="7">
        <f t="shared" si="39"/>
        <v>2.0489953637231712E-4</v>
      </c>
      <c r="L278" s="53"/>
    </row>
    <row r="279" spans="1:12" ht="25.5" x14ac:dyDescent="0.2">
      <c r="A279" s="4" t="s">
        <v>904</v>
      </c>
      <c r="B279" s="5" t="s">
        <v>540</v>
      </c>
      <c r="C279" s="4" t="s">
        <v>21</v>
      </c>
      <c r="D279" s="4" t="s">
        <v>541</v>
      </c>
      <c r="E279" s="6" t="s">
        <v>26</v>
      </c>
      <c r="F279" s="73">
        <v>2</v>
      </c>
      <c r="G279" s="68">
        <v>104.66</v>
      </c>
      <c r="H279" s="68">
        <f t="shared" si="40"/>
        <v>127.55</v>
      </c>
      <c r="I279" s="68">
        <f t="shared" si="38"/>
        <v>255.1</v>
      </c>
      <c r="J279" s="7">
        <f t="shared" si="39"/>
        <v>1.5537088082925537E-4</v>
      </c>
      <c r="L279" s="53"/>
    </row>
    <row r="280" spans="1:12" x14ac:dyDescent="0.2">
      <c r="A280" s="4" t="s">
        <v>1084</v>
      </c>
      <c r="B280" s="5" t="s">
        <v>542</v>
      </c>
      <c r="C280" s="4" t="s">
        <v>215</v>
      </c>
      <c r="D280" s="4" t="s">
        <v>543</v>
      </c>
      <c r="E280" s="6" t="s">
        <v>26</v>
      </c>
      <c r="F280" s="73">
        <v>4</v>
      </c>
      <c r="G280" s="68">
        <v>78.55</v>
      </c>
      <c r="H280" s="68">
        <f t="shared" si="40"/>
        <v>95.73</v>
      </c>
      <c r="I280" s="68">
        <f t="shared" si="38"/>
        <v>382.92</v>
      </c>
      <c r="J280" s="7">
        <f t="shared" si="39"/>
        <v>2.3322076709971959E-4</v>
      </c>
      <c r="L280" s="53"/>
    </row>
    <row r="281" spans="1:12" ht="25.5" x14ac:dyDescent="0.2">
      <c r="A281" s="4" t="s">
        <v>905</v>
      </c>
      <c r="B281" s="5" t="s">
        <v>544</v>
      </c>
      <c r="C281" s="4" t="s">
        <v>263</v>
      </c>
      <c r="D281" s="4" t="s">
        <v>545</v>
      </c>
      <c r="E281" s="6" t="s">
        <v>381</v>
      </c>
      <c r="F281" s="73">
        <v>1</v>
      </c>
      <c r="G281" s="68">
        <v>265.88</v>
      </c>
      <c r="H281" s="68">
        <f t="shared" si="40"/>
        <v>324.05</v>
      </c>
      <c r="I281" s="68">
        <f t="shared" si="38"/>
        <v>324.05</v>
      </c>
      <c r="J281" s="7">
        <f t="shared" si="39"/>
        <v>1.9736547994010273E-4</v>
      </c>
      <c r="L281" s="53"/>
    </row>
    <row r="282" spans="1:12" ht="38.25" x14ac:dyDescent="0.2">
      <c r="A282" s="4" t="s">
        <v>906</v>
      </c>
      <c r="B282" s="5" t="s">
        <v>546</v>
      </c>
      <c r="C282" s="4" t="s">
        <v>17</v>
      </c>
      <c r="D282" s="4" t="s">
        <v>1071</v>
      </c>
      <c r="E282" s="6" t="s">
        <v>26</v>
      </c>
      <c r="F282" s="73">
        <v>1</v>
      </c>
      <c r="G282" s="68">
        <v>111.47</v>
      </c>
      <c r="H282" s="68">
        <f t="shared" si="40"/>
        <v>135.85</v>
      </c>
      <c r="I282" s="68">
        <f t="shared" si="38"/>
        <v>135.85</v>
      </c>
      <c r="J282" s="7">
        <f t="shared" si="39"/>
        <v>8.2740627834787696E-5</v>
      </c>
      <c r="L282" s="53"/>
    </row>
    <row r="283" spans="1:12" ht="25.5" x14ac:dyDescent="0.2">
      <c r="A283" s="4" t="s">
        <v>907</v>
      </c>
      <c r="B283" s="5" t="s">
        <v>547</v>
      </c>
      <c r="C283" s="4" t="s">
        <v>548</v>
      </c>
      <c r="D283" s="4" t="s">
        <v>549</v>
      </c>
      <c r="E283" s="6" t="s">
        <v>26</v>
      </c>
      <c r="F283" s="73">
        <v>16</v>
      </c>
      <c r="G283" s="68">
        <v>119.1</v>
      </c>
      <c r="H283" s="68">
        <f t="shared" si="40"/>
        <v>145.15</v>
      </c>
      <c r="I283" s="68">
        <f t="shared" si="38"/>
        <v>2322.4</v>
      </c>
      <c r="J283" s="7">
        <f t="shared" si="39"/>
        <v>1.4144779836842913E-3</v>
      </c>
      <c r="L283" s="53"/>
    </row>
    <row r="284" spans="1:12" x14ac:dyDescent="0.2">
      <c r="A284" s="11" t="s">
        <v>550</v>
      </c>
      <c r="B284" s="11"/>
      <c r="C284" s="11"/>
      <c r="D284" s="11" t="s">
        <v>551</v>
      </c>
      <c r="E284" s="11"/>
      <c r="F284" s="72"/>
      <c r="G284" s="66"/>
      <c r="H284" s="66"/>
      <c r="I284" s="67">
        <f>SUM(I285:I297)</f>
        <v>11608.610000000004</v>
      </c>
      <c r="J284" s="12">
        <f t="shared" si="39"/>
        <v>7.0703252093426219E-3</v>
      </c>
      <c r="L284" s="53"/>
    </row>
    <row r="285" spans="1:12" ht="38.25" x14ac:dyDescent="0.2">
      <c r="A285" s="4" t="s">
        <v>552</v>
      </c>
      <c r="B285" s="5" t="s">
        <v>553</v>
      </c>
      <c r="C285" s="4" t="s">
        <v>21</v>
      </c>
      <c r="D285" s="4" t="s">
        <v>554</v>
      </c>
      <c r="E285" s="6" t="s">
        <v>44</v>
      </c>
      <c r="F285" s="73">
        <v>182.6</v>
      </c>
      <c r="G285" s="68">
        <v>11.6</v>
      </c>
      <c r="H285" s="68">
        <f t="shared" si="40"/>
        <v>14.13</v>
      </c>
      <c r="I285" s="68">
        <f t="shared" ref="I285:I297" si="41">TRUNC(F285*H285,2)</f>
        <v>2580.13</v>
      </c>
      <c r="J285" s="7">
        <f t="shared" si="39"/>
        <v>1.5714506889611395E-3</v>
      </c>
      <c r="L285" s="53"/>
    </row>
    <row r="286" spans="1:12" ht="38.25" x14ac:dyDescent="0.2">
      <c r="A286" s="4" t="s">
        <v>908</v>
      </c>
      <c r="B286" s="5" t="s">
        <v>555</v>
      </c>
      <c r="C286" s="4" t="s">
        <v>21</v>
      </c>
      <c r="D286" s="4" t="s">
        <v>556</v>
      </c>
      <c r="E286" s="6" t="s">
        <v>44</v>
      </c>
      <c r="F286" s="73">
        <v>41.2</v>
      </c>
      <c r="G286" s="68">
        <v>13.22</v>
      </c>
      <c r="H286" s="68">
        <f t="shared" si="40"/>
        <v>16.11</v>
      </c>
      <c r="I286" s="68">
        <f t="shared" si="41"/>
        <v>663.73</v>
      </c>
      <c r="J286" s="7">
        <f t="shared" si="39"/>
        <v>4.0425054775696461E-4</v>
      </c>
      <c r="L286" s="53"/>
    </row>
    <row r="287" spans="1:12" ht="38.25" x14ac:dyDescent="0.2">
      <c r="A287" s="4" t="s">
        <v>909</v>
      </c>
      <c r="B287" s="5" t="s">
        <v>557</v>
      </c>
      <c r="C287" s="4" t="s">
        <v>21</v>
      </c>
      <c r="D287" s="4" t="s">
        <v>558</v>
      </c>
      <c r="E287" s="6" t="s">
        <v>44</v>
      </c>
      <c r="F287" s="73">
        <v>321.35000000000002</v>
      </c>
      <c r="G287" s="68">
        <v>7.26</v>
      </c>
      <c r="H287" s="68">
        <f t="shared" si="40"/>
        <v>8.84</v>
      </c>
      <c r="I287" s="68">
        <f t="shared" si="41"/>
        <v>2840.73</v>
      </c>
      <c r="J287" s="7">
        <f t="shared" si="39"/>
        <v>1.7301713927796575E-3</v>
      </c>
      <c r="L287" s="53"/>
    </row>
    <row r="288" spans="1:12" ht="38.25" x14ac:dyDescent="0.2">
      <c r="A288" s="4" t="s">
        <v>910</v>
      </c>
      <c r="B288" s="5" t="s">
        <v>559</v>
      </c>
      <c r="C288" s="4" t="s">
        <v>21</v>
      </c>
      <c r="D288" s="4" t="s">
        <v>560</v>
      </c>
      <c r="E288" s="6" t="s">
        <v>44</v>
      </c>
      <c r="F288" s="73">
        <v>174.3</v>
      </c>
      <c r="G288" s="68">
        <v>9.16</v>
      </c>
      <c r="H288" s="68">
        <f t="shared" si="40"/>
        <v>11.16</v>
      </c>
      <c r="I288" s="68">
        <f t="shared" si="41"/>
        <v>1945.18</v>
      </c>
      <c r="J288" s="7">
        <f t="shared" si="39"/>
        <v>1.1847288513188983E-3</v>
      </c>
      <c r="L288" s="53"/>
    </row>
    <row r="289" spans="1:12" ht="25.5" x14ac:dyDescent="0.2">
      <c r="A289" s="4" t="s">
        <v>911</v>
      </c>
      <c r="B289" s="5" t="s">
        <v>561</v>
      </c>
      <c r="C289" s="4" t="s">
        <v>21</v>
      </c>
      <c r="D289" s="4" t="s">
        <v>562</v>
      </c>
      <c r="E289" s="6" t="s">
        <v>26</v>
      </c>
      <c r="F289" s="73">
        <v>41</v>
      </c>
      <c r="G289" s="68">
        <v>12.37</v>
      </c>
      <c r="H289" s="68">
        <f t="shared" si="40"/>
        <v>15.07</v>
      </c>
      <c r="I289" s="68">
        <f t="shared" si="41"/>
        <v>617.87</v>
      </c>
      <c r="J289" s="7">
        <f t="shared" si="39"/>
        <v>3.7631911461376722E-4</v>
      </c>
      <c r="L289" s="53"/>
    </row>
    <row r="290" spans="1:12" ht="25.5" x14ac:dyDescent="0.2">
      <c r="A290" s="4" t="s">
        <v>912</v>
      </c>
      <c r="B290" s="5" t="s">
        <v>563</v>
      </c>
      <c r="C290" s="4" t="s">
        <v>21</v>
      </c>
      <c r="D290" s="4" t="s">
        <v>564</v>
      </c>
      <c r="E290" s="6" t="s">
        <v>26</v>
      </c>
      <c r="F290" s="73">
        <v>40</v>
      </c>
      <c r="G290" s="68">
        <v>23.02</v>
      </c>
      <c r="H290" s="68">
        <f t="shared" si="40"/>
        <v>28.05</v>
      </c>
      <c r="I290" s="68">
        <f t="shared" si="41"/>
        <v>1122</v>
      </c>
      <c r="J290" s="7">
        <f t="shared" si="39"/>
        <v>6.8336388980958266E-4</v>
      </c>
      <c r="L290" s="53"/>
    </row>
    <row r="291" spans="1:12" ht="25.5" x14ac:dyDescent="0.2">
      <c r="A291" s="4" t="s">
        <v>913</v>
      </c>
      <c r="B291" s="5" t="s">
        <v>565</v>
      </c>
      <c r="C291" s="4" t="s">
        <v>21</v>
      </c>
      <c r="D291" s="4" t="s">
        <v>566</v>
      </c>
      <c r="E291" s="6" t="s">
        <v>26</v>
      </c>
      <c r="F291" s="73">
        <v>38</v>
      </c>
      <c r="G291" s="68">
        <v>8.39</v>
      </c>
      <c r="H291" s="68">
        <f t="shared" si="40"/>
        <v>10.220000000000001</v>
      </c>
      <c r="I291" s="68">
        <f t="shared" si="41"/>
        <v>388.36</v>
      </c>
      <c r="J291" s="7">
        <f t="shared" si="39"/>
        <v>2.3653404656546304E-4</v>
      </c>
      <c r="L291" s="53"/>
    </row>
    <row r="292" spans="1:12" ht="25.5" x14ac:dyDescent="0.2">
      <c r="A292" s="4" t="s">
        <v>914</v>
      </c>
      <c r="B292" s="5" t="s">
        <v>567</v>
      </c>
      <c r="C292" s="4" t="s">
        <v>21</v>
      </c>
      <c r="D292" s="4" t="s">
        <v>568</v>
      </c>
      <c r="E292" s="6" t="s">
        <v>26</v>
      </c>
      <c r="F292" s="73">
        <v>5</v>
      </c>
      <c r="G292" s="68">
        <v>9.9499999999999993</v>
      </c>
      <c r="H292" s="68">
        <f t="shared" si="40"/>
        <v>12.12</v>
      </c>
      <c r="I292" s="68">
        <f t="shared" si="41"/>
        <v>60.6</v>
      </c>
      <c r="J292" s="7">
        <f t="shared" si="39"/>
        <v>3.6908958754421313E-5</v>
      </c>
      <c r="L292" s="53"/>
    </row>
    <row r="293" spans="1:12" ht="25.5" x14ac:dyDescent="0.2">
      <c r="A293" s="4" t="s">
        <v>915</v>
      </c>
      <c r="B293" s="5" t="s">
        <v>569</v>
      </c>
      <c r="C293" s="4" t="s">
        <v>21</v>
      </c>
      <c r="D293" s="4" t="s">
        <v>570</v>
      </c>
      <c r="E293" s="6" t="s">
        <v>26</v>
      </c>
      <c r="F293" s="73">
        <v>1</v>
      </c>
      <c r="G293" s="68">
        <v>16.05</v>
      </c>
      <c r="H293" s="68">
        <f t="shared" si="40"/>
        <v>19.559999999999999</v>
      </c>
      <c r="I293" s="68">
        <f t="shared" si="41"/>
        <v>19.559999999999999</v>
      </c>
      <c r="J293" s="7">
        <f t="shared" si="39"/>
        <v>1.191318866726866E-5</v>
      </c>
      <c r="L293" s="53"/>
    </row>
    <row r="294" spans="1:12" ht="38.25" x14ac:dyDescent="0.2">
      <c r="A294" s="4" t="s">
        <v>916</v>
      </c>
      <c r="B294" s="5" t="s">
        <v>382</v>
      </c>
      <c r="C294" s="4" t="s">
        <v>17</v>
      </c>
      <c r="D294" s="4" t="s">
        <v>383</v>
      </c>
      <c r="E294" s="6" t="s">
        <v>44</v>
      </c>
      <c r="F294" s="73">
        <v>41.2</v>
      </c>
      <c r="G294" s="68">
        <v>4.3499999999999996</v>
      </c>
      <c r="H294" s="68">
        <f t="shared" si="40"/>
        <v>5.3</v>
      </c>
      <c r="I294" s="68">
        <f t="shared" si="41"/>
        <v>218.36</v>
      </c>
      <c r="J294" s="7">
        <f t="shared" si="39"/>
        <v>1.3299406326098081E-4</v>
      </c>
      <c r="L294" s="53"/>
    </row>
    <row r="295" spans="1:12" ht="38.25" x14ac:dyDescent="0.2">
      <c r="A295" s="4" t="s">
        <v>917</v>
      </c>
      <c r="B295" s="5" t="s">
        <v>571</v>
      </c>
      <c r="C295" s="4" t="s">
        <v>17</v>
      </c>
      <c r="D295" s="4" t="s">
        <v>572</v>
      </c>
      <c r="E295" s="6" t="s">
        <v>44</v>
      </c>
      <c r="F295" s="73">
        <v>174.3</v>
      </c>
      <c r="G295" s="68">
        <v>2.79</v>
      </c>
      <c r="H295" s="68">
        <f t="shared" si="40"/>
        <v>3.4</v>
      </c>
      <c r="I295" s="68">
        <f t="shared" si="41"/>
        <v>592.62</v>
      </c>
      <c r="J295" s="7">
        <f t="shared" si="39"/>
        <v>3.60940381799425E-4</v>
      </c>
      <c r="L295" s="53"/>
    </row>
    <row r="296" spans="1:12" ht="38.25" x14ac:dyDescent="0.2">
      <c r="A296" s="4" t="s">
        <v>918</v>
      </c>
      <c r="B296" s="5" t="s">
        <v>384</v>
      </c>
      <c r="C296" s="4" t="s">
        <v>17</v>
      </c>
      <c r="D296" s="4" t="s">
        <v>385</v>
      </c>
      <c r="E296" s="6" t="s">
        <v>44</v>
      </c>
      <c r="F296" s="73">
        <v>41.2</v>
      </c>
      <c r="G296" s="68">
        <v>2.57</v>
      </c>
      <c r="H296" s="68">
        <f t="shared" si="40"/>
        <v>3.13</v>
      </c>
      <c r="I296" s="68">
        <f t="shared" si="41"/>
        <v>128.94999999999999</v>
      </c>
      <c r="J296" s="7">
        <f t="shared" si="39"/>
        <v>7.8538122630076354E-5</v>
      </c>
      <c r="L296" s="53"/>
    </row>
    <row r="297" spans="1:12" ht="38.25" x14ac:dyDescent="0.2">
      <c r="A297" s="4" t="s">
        <v>919</v>
      </c>
      <c r="B297" s="5" t="s">
        <v>573</v>
      </c>
      <c r="C297" s="4" t="s">
        <v>17</v>
      </c>
      <c r="D297" s="4" t="s">
        <v>574</v>
      </c>
      <c r="E297" s="6" t="s">
        <v>44</v>
      </c>
      <c r="F297" s="73">
        <v>174.3</v>
      </c>
      <c r="G297" s="68">
        <v>2.0299999999999998</v>
      </c>
      <c r="H297" s="68">
        <f t="shared" si="40"/>
        <v>2.4700000000000002</v>
      </c>
      <c r="I297" s="68">
        <f t="shared" si="41"/>
        <v>430.52</v>
      </c>
      <c r="J297" s="7">
        <f t="shared" si="39"/>
        <v>2.6221196242497461E-4</v>
      </c>
      <c r="L297" s="53"/>
    </row>
    <row r="298" spans="1:12" x14ac:dyDescent="0.2">
      <c r="A298" s="11" t="s">
        <v>575</v>
      </c>
      <c r="B298" s="11"/>
      <c r="C298" s="11"/>
      <c r="D298" s="11" t="s">
        <v>576</v>
      </c>
      <c r="E298" s="11"/>
      <c r="F298" s="72"/>
      <c r="G298" s="66"/>
      <c r="H298" s="66"/>
      <c r="I298" s="67">
        <v>31773.47</v>
      </c>
      <c r="J298" s="12">
        <f t="shared" si="39"/>
        <v>1.9351909137208627E-2</v>
      </c>
      <c r="L298" s="53"/>
    </row>
    <row r="299" spans="1:12" ht="38.25" x14ac:dyDescent="0.2">
      <c r="A299" s="4" t="s">
        <v>577</v>
      </c>
      <c r="B299" s="5" t="s">
        <v>578</v>
      </c>
      <c r="C299" s="4" t="s">
        <v>17</v>
      </c>
      <c r="D299" s="4" t="s">
        <v>579</v>
      </c>
      <c r="E299" s="6" t="s">
        <v>44</v>
      </c>
      <c r="F299" s="73">
        <v>2992.92</v>
      </c>
      <c r="G299" s="68">
        <v>4.32</v>
      </c>
      <c r="H299" s="68">
        <f t="shared" si="40"/>
        <v>5.26</v>
      </c>
      <c r="I299" s="68">
        <f t="shared" ref="I299:I304" si="42">TRUNC(F299*H299,2)</f>
        <v>15742.75</v>
      </c>
      <c r="J299" s="7">
        <f t="shared" si="39"/>
        <v>9.5882592480390442E-3</v>
      </c>
      <c r="L299" s="53"/>
    </row>
    <row r="300" spans="1:12" ht="38.25" x14ac:dyDescent="0.2">
      <c r="A300" s="4" t="s">
        <v>920</v>
      </c>
      <c r="B300" s="5" t="s">
        <v>580</v>
      </c>
      <c r="C300" s="4" t="s">
        <v>17</v>
      </c>
      <c r="D300" s="4" t="s">
        <v>581</v>
      </c>
      <c r="E300" s="6" t="s">
        <v>44</v>
      </c>
      <c r="F300" s="73">
        <v>1296.5</v>
      </c>
      <c r="G300" s="68">
        <v>2.73</v>
      </c>
      <c r="H300" s="68">
        <f t="shared" si="40"/>
        <v>3.32</v>
      </c>
      <c r="I300" s="68">
        <f t="shared" si="42"/>
        <v>4304.38</v>
      </c>
      <c r="J300" s="7">
        <f t="shared" ref="J300:J331" si="43">I300/$J$396</f>
        <v>2.6216201960949834E-3</v>
      </c>
      <c r="L300" s="53"/>
    </row>
    <row r="301" spans="1:12" ht="38.25" x14ac:dyDescent="0.2">
      <c r="A301" s="4" t="s">
        <v>921</v>
      </c>
      <c r="B301" s="5" t="s">
        <v>582</v>
      </c>
      <c r="C301" s="4" t="s">
        <v>17</v>
      </c>
      <c r="D301" s="4" t="s">
        <v>583</v>
      </c>
      <c r="E301" s="6" t="s">
        <v>44</v>
      </c>
      <c r="F301" s="73">
        <v>85</v>
      </c>
      <c r="G301" s="68">
        <v>8.91</v>
      </c>
      <c r="H301" s="68">
        <f t="shared" si="40"/>
        <v>10.85</v>
      </c>
      <c r="I301" s="68">
        <f t="shared" si="42"/>
        <v>922.25</v>
      </c>
      <c r="J301" s="7">
        <f t="shared" si="43"/>
        <v>5.6170440942681602E-4</v>
      </c>
      <c r="L301" s="53"/>
    </row>
    <row r="302" spans="1:12" ht="38.25" x14ac:dyDescent="0.2">
      <c r="A302" s="4" t="s">
        <v>922</v>
      </c>
      <c r="B302" s="5" t="s">
        <v>584</v>
      </c>
      <c r="C302" s="4" t="s">
        <v>17</v>
      </c>
      <c r="D302" s="4" t="s">
        <v>585</v>
      </c>
      <c r="E302" s="6" t="s">
        <v>44</v>
      </c>
      <c r="F302" s="73">
        <v>60</v>
      </c>
      <c r="G302" s="68">
        <v>18.3</v>
      </c>
      <c r="H302" s="68">
        <f t="shared" si="40"/>
        <v>22.3</v>
      </c>
      <c r="I302" s="68">
        <f t="shared" si="42"/>
        <v>1338</v>
      </c>
      <c r="J302" s="7">
        <f t="shared" si="43"/>
        <v>8.1492057447880709E-4</v>
      </c>
      <c r="L302" s="53"/>
    </row>
    <row r="303" spans="1:12" ht="38.25" x14ac:dyDescent="0.2">
      <c r="A303" s="4" t="s">
        <v>923</v>
      </c>
      <c r="B303" s="5" t="s">
        <v>586</v>
      </c>
      <c r="C303" s="4" t="s">
        <v>17</v>
      </c>
      <c r="D303" s="4" t="s">
        <v>587</v>
      </c>
      <c r="E303" s="6" t="s">
        <v>44</v>
      </c>
      <c r="F303" s="73">
        <v>88.4</v>
      </c>
      <c r="G303" s="68">
        <v>71.5</v>
      </c>
      <c r="H303" s="68">
        <f t="shared" si="40"/>
        <v>87.14</v>
      </c>
      <c r="I303" s="68">
        <f t="shared" si="42"/>
        <v>7703.17</v>
      </c>
      <c r="J303" s="7">
        <f t="shared" si="43"/>
        <v>4.6916829011269898E-3</v>
      </c>
      <c r="L303" s="53"/>
    </row>
    <row r="304" spans="1:12" ht="38.25" x14ac:dyDescent="0.2">
      <c r="A304" s="4" t="s">
        <v>924</v>
      </c>
      <c r="B304" s="5" t="s">
        <v>588</v>
      </c>
      <c r="C304" s="4" t="s">
        <v>17</v>
      </c>
      <c r="D304" s="4" t="s">
        <v>589</v>
      </c>
      <c r="E304" s="6" t="s">
        <v>44</v>
      </c>
      <c r="F304" s="73">
        <v>22.1</v>
      </c>
      <c r="G304" s="68">
        <v>37.11</v>
      </c>
      <c r="H304" s="68">
        <f t="shared" si="40"/>
        <v>45.22</v>
      </c>
      <c r="I304" s="68">
        <f t="shared" si="42"/>
        <v>999.36</v>
      </c>
      <c r="J304" s="7">
        <f t="shared" si="43"/>
        <v>6.0866892773627857E-4</v>
      </c>
      <c r="L304" s="53"/>
    </row>
    <row r="305" spans="1:12" x14ac:dyDescent="0.2">
      <c r="A305" s="11" t="s">
        <v>590</v>
      </c>
      <c r="B305" s="11"/>
      <c r="C305" s="11"/>
      <c r="D305" s="11" t="s">
        <v>591</v>
      </c>
      <c r="E305" s="11"/>
      <c r="F305" s="72"/>
      <c r="G305" s="66"/>
      <c r="H305" s="66"/>
      <c r="I305" s="67">
        <f>SUM(I306:I325)</f>
        <v>39239.269999999997</v>
      </c>
      <c r="J305" s="12">
        <f t="shared" si="43"/>
        <v>2.3899019768706294E-2</v>
      </c>
      <c r="L305" s="53"/>
    </row>
    <row r="306" spans="1:12" ht="25.5" x14ac:dyDescent="0.2">
      <c r="A306" s="4" t="s">
        <v>592</v>
      </c>
      <c r="B306" s="5" t="s">
        <v>593</v>
      </c>
      <c r="C306" s="4" t="s">
        <v>21</v>
      </c>
      <c r="D306" s="4" t="s">
        <v>594</v>
      </c>
      <c r="E306" s="6" t="s">
        <v>26</v>
      </c>
      <c r="F306" s="73">
        <v>24</v>
      </c>
      <c r="G306" s="68">
        <v>33.619999999999997</v>
      </c>
      <c r="H306" s="68">
        <f t="shared" si="40"/>
        <v>40.97</v>
      </c>
      <c r="I306" s="68">
        <f t="shared" ref="I306:I325" si="44">TRUNC(F306*H306,2)</f>
        <v>983.28</v>
      </c>
      <c r="J306" s="7">
        <f t="shared" si="43"/>
        <v>5.9887526343312516E-4</v>
      </c>
      <c r="L306" s="53"/>
    </row>
    <row r="307" spans="1:12" ht="25.5" x14ac:dyDescent="0.2">
      <c r="A307" s="4" t="s">
        <v>925</v>
      </c>
      <c r="B307" s="5" t="s">
        <v>595</v>
      </c>
      <c r="C307" s="4" t="s">
        <v>21</v>
      </c>
      <c r="D307" s="4" t="s">
        <v>596</v>
      </c>
      <c r="E307" s="6" t="s">
        <v>26</v>
      </c>
      <c r="F307" s="73">
        <v>38</v>
      </c>
      <c r="G307" s="68">
        <v>23.4</v>
      </c>
      <c r="H307" s="68">
        <f t="shared" si="40"/>
        <v>28.51</v>
      </c>
      <c r="I307" s="68">
        <f t="shared" si="44"/>
        <v>1083.3800000000001</v>
      </c>
      <c r="J307" s="7">
        <f t="shared" si="43"/>
        <v>6.5984204183770561E-4</v>
      </c>
      <c r="L307" s="53"/>
    </row>
    <row r="308" spans="1:12" ht="25.5" x14ac:dyDescent="0.2">
      <c r="A308" s="4" t="s">
        <v>926</v>
      </c>
      <c r="B308" s="5" t="s">
        <v>597</v>
      </c>
      <c r="C308" s="4" t="s">
        <v>21</v>
      </c>
      <c r="D308" s="4" t="s">
        <v>598</v>
      </c>
      <c r="E308" s="6" t="s">
        <v>26</v>
      </c>
      <c r="F308" s="73">
        <v>17</v>
      </c>
      <c r="G308" s="68">
        <v>35.659999999999997</v>
      </c>
      <c r="H308" s="68">
        <f t="shared" si="40"/>
        <v>43.46</v>
      </c>
      <c r="I308" s="68">
        <f t="shared" si="44"/>
        <v>738.82</v>
      </c>
      <c r="J308" s="7">
        <f t="shared" si="43"/>
        <v>4.4998476744127975E-4</v>
      </c>
      <c r="L308" s="53"/>
    </row>
    <row r="309" spans="1:12" ht="25.5" x14ac:dyDescent="0.2">
      <c r="A309" s="4" t="s">
        <v>927</v>
      </c>
      <c r="B309" s="5" t="s">
        <v>599</v>
      </c>
      <c r="C309" s="4" t="s">
        <v>21</v>
      </c>
      <c r="D309" s="4" t="s">
        <v>600</v>
      </c>
      <c r="E309" s="6" t="s">
        <v>26</v>
      </c>
      <c r="F309" s="73">
        <v>15</v>
      </c>
      <c r="G309" s="68">
        <v>26.25</v>
      </c>
      <c r="H309" s="68">
        <f t="shared" si="40"/>
        <v>31.99</v>
      </c>
      <c r="I309" s="68">
        <f t="shared" si="44"/>
        <v>479.85</v>
      </c>
      <c r="J309" s="7">
        <f t="shared" si="43"/>
        <v>2.9225682934503407E-4</v>
      </c>
      <c r="L309" s="53"/>
    </row>
    <row r="310" spans="1:12" ht="25.5" x14ac:dyDescent="0.2">
      <c r="A310" s="4" t="s">
        <v>928</v>
      </c>
      <c r="B310" s="5" t="s">
        <v>601</v>
      </c>
      <c r="C310" s="4" t="s">
        <v>21</v>
      </c>
      <c r="D310" s="4" t="s">
        <v>602</v>
      </c>
      <c r="E310" s="6" t="s">
        <v>26</v>
      </c>
      <c r="F310" s="73">
        <v>29</v>
      </c>
      <c r="G310" s="68">
        <v>43.24</v>
      </c>
      <c r="H310" s="68">
        <f t="shared" si="40"/>
        <v>52.7</v>
      </c>
      <c r="I310" s="68">
        <f t="shared" si="44"/>
        <v>1528.3</v>
      </c>
      <c r="J310" s="7">
        <f t="shared" si="43"/>
        <v>9.3082444990729514E-4</v>
      </c>
      <c r="L310" s="53"/>
    </row>
    <row r="311" spans="1:12" ht="25.5" x14ac:dyDescent="0.2">
      <c r="A311" s="4" t="s">
        <v>929</v>
      </c>
      <c r="B311" s="5" t="s">
        <v>603</v>
      </c>
      <c r="C311" s="4" t="s">
        <v>21</v>
      </c>
      <c r="D311" s="4" t="s">
        <v>604</v>
      </c>
      <c r="E311" s="6" t="s">
        <v>26</v>
      </c>
      <c r="F311" s="73">
        <v>17</v>
      </c>
      <c r="G311" s="68">
        <v>22.11</v>
      </c>
      <c r="H311" s="68">
        <f t="shared" si="40"/>
        <v>26.94</v>
      </c>
      <c r="I311" s="68">
        <f t="shared" si="44"/>
        <v>457.98</v>
      </c>
      <c r="J311" s="7">
        <f t="shared" si="43"/>
        <v>2.7893671502227509E-4</v>
      </c>
      <c r="L311" s="53"/>
    </row>
    <row r="312" spans="1:12" ht="38.25" x14ac:dyDescent="0.2">
      <c r="A312" s="4" t="s">
        <v>930</v>
      </c>
      <c r="B312" s="5" t="s">
        <v>605</v>
      </c>
      <c r="C312" s="4" t="s">
        <v>21</v>
      </c>
      <c r="D312" s="4" t="s">
        <v>606</v>
      </c>
      <c r="E312" s="6" t="s">
        <v>26</v>
      </c>
      <c r="F312" s="73">
        <v>6</v>
      </c>
      <c r="G312" s="68">
        <v>51.99</v>
      </c>
      <c r="H312" s="68">
        <f t="shared" si="40"/>
        <v>63.36</v>
      </c>
      <c r="I312" s="68">
        <f t="shared" si="44"/>
        <v>380.16</v>
      </c>
      <c r="J312" s="7">
        <f t="shared" si="43"/>
        <v>2.3153976501783508E-4</v>
      </c>
      <c r="L312" s="53"/>
    </row>
    <row r="313" spans="1:12" ht="25.5" x14ac:dyDescent="0.2">
      <c r="A313" s="4" t="s">
        <v>931</v>
      </c>
      <c r="B313" s="5" t="s">
        <v>607</v>
      </c>
      <c r="C313" s="4" t="s">
        <v>21</v>
      </c>
      <c r="D313" s="4" t="s">
        <v>608</v>
      </c>
      <c r="E313" s="6" t="s">
        <v>26</v>
      </c>
      <c r="F313" s="73">
        <v>1</v>
      </c>
      <c r="G313" s="68">
        <v>47.89</v>
      </c>
      <c r="H313" s="68">
        <f t="shared" si="40"/>
        <v>58.36</v>
      </c>
      <c r="I313" s="68">
        <f t="shared" si="44"/>
        <v>58.36</v>
      </c>
      <c r="J313" s="7">
        <f t="shared" si="43"/>
        <v>3.5544667209703425E-5</v>
      </c>
      <c r="L313" s="53"/>
    </row>
    <row r="314" spans="1:12" ht="25.5" x14ac:dyDescent="0.2">
      <c r="A314" s="4" t="s">
        <v>932</v>
      </c>
      <c r="B314" s="5" t="s">
        <v>609</v>
      </c>
      <c r="C314" s="4" t="s">
        <v>21</v>
      </c>
      <c r="D314" s="4" t="s">
        <v>610</v>
      </c>
      <c r="E314" s="6" t="s">
        <v>26</v>
      </c>
      <c r="F314" s="73">
        <v>1</v>
      </c>
      <c r="G314" s="68">
        <v>91.07</v>
      </c>
      <c r="H314" s="68">
        <f t="shared" si="40"/>
        <v>110.99</v>
      </c>
      <c r="I314" s="68">
        <f t="shared" si="44"/>
        <v>110.99</v>
      </c>
      <c r="J314" s="7">
        <f t="shared" si="43"/>
        <v>6.7599427923320477E-5</v>
      </c>
      <c r="L314" s="53"/>
    </row>
    <row r="315" spans="1:12" ht="25.5" x14ac:dyDescent="0.2">
      <c r="A315" s="4" t="s">
        <v>933</v>
      </c>
      <c r="B315" s="5" t="s">
        <v>611</v>
      </c>
      <c r="C315" s="4" t="s">
        <v>21</v>
      </c>
      <c r="D315" s="4" t="s">
        <v>612</v>
      </c>
      <c r="E315" s="6" t="s">
        <v>26</v>
      </c>
      <c r="F315" s="73">
        <v>6</v>
      </c>
      <c r="G315" s="68">
        <v>27.31</v>
      </c>
      <c r="H315" s="68">
        <f t="shared" si="40"/>
        <v>33.28</v>
      </c>
      <c r="I315" s="68">
        <f t="shared" si="44"/>
        <v>199.68</v>
      </c>
      <c r="J315" s="7">
        <f t="shared" si="43"/>
        <v>1.2161684627199418E-4</v>
      </c>
      <c r="L315" s="53"/>
    </row>
    <row r="316" spans="1:12" ht="25.5" x14ac:dyDescent="0.2">
      <c r="A316" s="4" t="s">
        <v>934</v>
      </c>
      <c r="B316" s="5" t="s">
        <v>613</v>
      </c>
      <c r="C316" s="4" t="s">
        <v>21</v>
      </c>
      <c r="D316" s="4" t="s">
        <v>614</v>
      </c>
      <c r="E316" s="6" t="s">
        <v>26</v>
      </c>
      <c r="F316" s="73">
        <v>1</v>
      </c>
      <c r="G316" s="68">
        <v>45.36</v>
      </c>
      <c r="H316" s="68">
        <f t="shared" si="40"/>
        <v>55.28</v>
      </c>
      <c r="I316" s="68">
        <f t="shared" si="44"/>
        <v>55.28</v>
      </c>
      <c r="J316" s="7">
        <f t="shared" si="43"/>
        <v>3.3668766335716337E-5</v>
      </c>
      <c r="L316" s="53"/>
    </row>
    <row r="317" spans="1:12" x14ac:dyDescent="0.2">
      <c r="A317" s="4" t="s">
        <v>935</v>
      </c>
      <c r="B317" s="5" t="s">
        <v>615</v>
      </c>
      <c r="C317" s="4" t="s">
        <v>205</v>
      </c>
      <c r="D317" s="4" t="s">
        <v>616</v>
      </c>
      <c r="E317" s="6" t="s">
        <v>26</v>
      </c>
      <c r="F317" s="73">
        <v>3</v>
      </c>
      <c r="G317" s="68">
        <v>298.06</v>
      </c>
      <c r="H317" s="68">
        <f t="shared" si="40"/>
        <v>363.27</v>
      </c>
      <c r="I317" s="68">
        <f t="shared" si="44"/>
        <v>1089.81</v>
      </c>
      <c r="J317" s="7">
        <f t="shared" si="43"/>
        <v>6.6375828944151619E-4</v>
      </c>
      <c r="L317" s="53"/>
    </row>
    <row r="318" spans="1:12" ht="40.5" customHeight="1" x14ac:dyDescent="0.2">
      <c r="A318" s="4" t="s">
        <v>1085</v>
      </c>
      <c r="B318" s="5">
        <v>97585</v>
      </c>
      <c r="C318" s="4" t="s">
        <v>21</v>
      </c>
      <c r="D318" s="4" t="s">
        <v>1072</v>
      </c>
      <c r="E318" s="6" t="s">
        <v>26</v>
      </c>
      <c r="F318" s="73">
        <v>2</v>
      </c>
      <c r="G318" s="68">
        <v>104.82</v>
      </c>
      <c r="H318" s="68">
        <f t="shared" si="40"/>
        <v>127.75</v>
      </c>
      <c r="I318" s="68">
        <f t="shared" si="44"/>
        <v>255.5</v>
      </c>
      <c r="J318" s="7">
        <f t="shared" si="43"/>
        <v>1.5561450431938358E-4</v>
      </c>
      <c r="L318" s="53"/>
    </row>
    <row r="319" spans="1:12" ht="51.75" thickBot="1" x14ac:dyDescent="0.25">
      <c r="A319" s="4" t="s">
        <v>936</v>
      </c>
      <c r="B319" s="56">
        <v>1201001007</v>
      </c>
      <c r="C319" s="55" t="s">
        <v>1075</v>
      </c>
      <c r="D319" s="60" t="s">
        <v>1074</v>
      </c>
      <c r="E319" s="59" t="s">
        <v>216</v>
      </c>
      <c r="F319" s="75">
        <v>18</v>
      </c>
      <c r="G319" s="70">
        <v>242.89</v>
      </c>
      <c r="H319" s="70">
        <f t="shared" si="40"/>
        <v>296.02999999999997</v>
      </c>
      <c r="I319" s="68">
        <f t="shared" si="44"/>
        <v>5328.54</v>
      </c>
      <c r="J319" s="7">
        <f t="shared" si="43"/>
        <v>3.24539378021921E-3</v>
      </c>
      <c r="L319" s="53"/>
    </row>
    <row r="320" spans="1:12" ht="40.5" customHeight="1" thickBot="1" x14ac:dyDescent="0.25">
      <c r="A320" s="4" t="s">
        <v>1086</v>
      </c>
      <c r="B320" s="56">
        <v>97586</v>
      </c>
      <c r="C320" s="55" t="s">
        <v>21</v>
      </c>
      <c r="D320" s="61" t="s">
        <v>1073</v>
      </c>
      <c r="E320" s="6" t="s">
        <v>26</v>
      </c>
      <c r="F320" s="75">
        <v>20</v>
      </c>
      <c r="G320" s="70">
        <v>143.21</v>
      </c>
      <c r="H320" s="68">
        <f t="shared" si="40"/>
        <v>174.54</v>
      </c>
      <c r="I320" s="68">
        <f t="shared" si="44"/>
        <v>3490.8</v>
      </c>
      <c r="J320" s="7">
        <f t="shared" si="43"/>
        <v>2.1261021983487445E-3</v>
      </c>
      <c r="L320" s="53"/>
    </row>
    <row r="321" spans="1:12" ht="51" x14ac:dyDescent="0.2">
      <c r="A321" s="4" t="s">
        <v>1087</v>
      </c>
      <c r="B321" s="56">
        <v>1201001008</v>
      </c>
      <c r="C321" s="55" t="s">
        <v>1075</v>
      </c>
      <c r="D321" s="60" t="s">
        <v>1076</v>
      </c>
      <c r="E321" s="59" t="s">
        <v>19</v>
      </c>
      <c r="F321" s="75">
        <v>20</v>
      </c>
      <c r="G321" s="70">
        <v>293.89999999999998</v>
      </c>
      <c r="H321" s="68">
        <f t="shared" si="40"/>
        <v>358.2</v>
      </c>
      <c r="I321" s="68">
        <f t="shared" si="44"/>
        <v>7164</v>
      </c>
      <c r="J321" s="7">
        <f t="shared" si="43"/>
        <v>4.3632967081959446E-3</v>
      </c>
      <c r="L321" s="53"/>
    </row>
    <row r="322" spans="1:12" x14ac:dyDescent="0.2">
      <c r="A322" s="4" t="s">
        <v>1088</v>
      </c>
      <c r="B322" s="56">
        <v>60080</v>
      </c>
      <c r="C322" s="55" t="s">
        <v>205</v>
      </c>
      <c r="D322" s="58" t="s">
        <v>1077</v>
      </c>
      <c r="E322" s="59" t="s">
        <v>19</v>
      </c>
      <c r="F322" s="75">
        <v>38</v>
      </c>
      <c r="G322" s="70">
        <v>53.94</v>
      </c>
      <c r="H322" s="68">
        <f t="shared" si="40"/>
        <v>65.739999999999995</v>
      </c>
      <c r="I322" s="68">
        <f t="shared" si="44"/>
        <v>2498.12</v>
      </c>
      <c r="J322" s="7">
        <f t="shared" si="43"/>
        <v>1.5215017828976065E-3</v>
      </c>
      <c r="L322" s="53"/>
    </row>
    <row r="323" spans="1:12" x14ac:dyDescent="0.2">
      <c r="A323" s="4" t="s">
        <v>1089</v>
      </c>
      <c r="B323" s="56">
        <v>60113</v>
      </c>
      <c r="C323" s="55" t="s">
        <v>205</v>
      </c>
      <c r="D323" s="58" t="s">
        <v>1080</v>
      </c>
      <c r="E323" s="59" t="s">
        <v>19</v>
      </c>
      <c r="F323" s="75">
        <v>26</v>
      </c>
      <c r="G323" s="70">
        <v>187.13</v>
      </c>
      <c r="H323" s="68">
        <f t="shared" si="40"/>
        <v>228.07</v>
      </c>
      <c r="I323" s="68">
        <f t="shared" si="44"/>
        <v>5929.82</v>
      </c>
      <c r="J323" s="57">
        <f t="shared" si="43"/>
        <v>3.6116086105799101E-3</v>
      </c>
      <c r="L323" s="53"/>
    </row>
    <row r="324" spans="1:12" x14ac:dyDescent="0.2">
      <c r="A324" s="4" t="s">
        <v>1090</v>
      </c>
      <c r="B324" s="62" t="s">
        <v>1079</v>
      </c>
      <c r="C324" s="55" t="s">
        <v>215</v>
      </c>
      <c r="D324" s="58" t="s">
        <v>1078</v>
      </c>
      <c r="E324" s="59" t="s">
        <v>19</v>
      </c>
      <c r="F324" s="75">
        <v>4</v>
      </c>
      <c r="G324" s="70">
        <v>814.26</v>
      </c>
      <c r="H324" s="70">
        <f t="shared" si="40"/>
        <v>992.42</v>
      </c>
      <c r="I324" s="68">
        <f t="shared" si="44"/>
        <v>3969.68</v>
      </c>
      <c r="J324" s="57">
        <f t="shared" si="43"/>
        <v>2.4177682407302173E-3</v>
      </c>
      <c r="L324" s="53"/>
    </row>
    <row r="325" spans="1:12" x14ac:dyDescent="0.2">
      <c r="A325" s="4" t="s">
        <v>1091</v>
      </c>
      <c r="B325" s="62">
        <v>60495</v>
      </c>
      <c r="C325" s="55" t="s">
        <v>205</v>
      </c>
      <c r="D325" s="58" t="s">
        <v>1081</v>
      </c>
      <c r="E325" s="59" t="s">
        <v>19</v>
      </c>
      <c r="F325" s="75">
        <v>12</v>
      </c>
      <c r="G325" s="70">
        <v>235</v>
      </c>
      <c r="H325" s="70">
        <f t="shared" si="40"/>
        <v>286.41000000000003</v>
      </c>
      <c r="I325" s="68">
        <f t="shared" si="44"/>
        <v>3436.92</v>
      </c>
      <c r="J325" s="57">
        <f t="shared" si="43"/>
        <v>2.0932861142284767E-3</v>
      </c>
      <c r="L325" s="53"/>
    </row>
    <row r="326" spans="1:12" x14ac:dyDescent="0.2">
      <c r="A326" s="11" t="s">
        <v>617</v>
      </c>
      <c r="B326" s="11"/>
      <c r="C326" s="11"/>
      <c r="D326" s="11" t="s">
        <v>618</v>
      </c>
      <c r="E326" s="11"/>
      <c r="F326" s="72"/>
      <c r="G326" s="66"/>
      <c r="H326" s="66"/>
      <c r="I326" s="67">
        <f>SUM(I335,I327)</f>
        <v>16623.29</v>
      </c>
      <c r="J326" s="12">
        <f t="shared" si="43"/>
        <v>1.0124559818032742E-2</v>
      </c>
      <c r="L326" s="53"/>
    </row>
    <row r="327" spans="1:12" x14ac:dyDescent="0.2">
      <c r="A327" s="11" t="s">
        <v>619</v>
      </c>
      <c r="B327" s="11"/>
      <c r="C327" s="11"/>
      <c r="D327" s="11" t="s">
        <v>620</v>
      </c>
      <c r="E327" s="11"/>
      <c r="F327" s="72"/>
      <c r="G327" s="66"/>
      <c r="H327" s="66"/>
      <c r="I327" s="67">
        <f>SUM(I328:I334)</f>
        <v>3164.82</v>
      </c>
      <c r="J327" s="12">
        <f t="shared" si="43"/>
        <v>1.9275612350687732E-3</v>
      </c>
      <c r="L327" s="53"/>
    </row>
    <row r="328" spans="1:12" ht="25.5" x14ac:dyDescent="0.2">
      <c r="A328" s="4" t="s">
        <v>621</v>
      </c>
      <c r="B328" s="5" t="s">
        <v>622</v>
      </c>
      <c r="C328" s="4" t="s">
        <v>21</v>
      </c>
      <c r="D328" s="4" t="s">
        <v>623</v>
      </c>
      <c r="E328" s="6" t="s">
        <v>44</v>
      </c>
      <c r="F328" s="73">
        <v>88.67</v>
      </c>
      <c r="G328" s="68">
        <v>16.66</v>
      </c>
      <c r="H328" s="68">
        <f t="shared" si="40"/>
        <v>20.3</v>
      </c>
      <c r="I328" s="68">
        <f t="shared" ref="I328:I334" si="45">TRUNC(F328*H328,2)</f>
        <v>1800</v>
      </c>
      <c r="J328" s="7">
        <f t="shared" si="43"/>
        <v>1.0963057055768705E-3</v>
      </c>
      <c r="L328" s="53"/>
    </row>
    <row r="329" spans="1:12" ht="25.5" x14ac:dyDescent="0.2">
      <c r="A329" s="4" t="s">
        <v>937</v>
      </c>
      <c r="B329" s="5" t="s">
        <v>624</v>
      </c>
      <c r="C329" s="4" t="s">
        <v>21</v>
      </c>
      <c r="D329" s="4" t="s">
        <v>625</v>
      </c>
      <c r="E329" s="6" t="s">
        <v>26</v>
      </c>
      <c r="F329" s="73">
        <v>40</v>
      </c>
      <c r="G329" s="68">
        <v>6.84</v>
      </c>
      <c r="H329" s="68">
        <f t="shared" si="40"/>
        <v>8.33</v>
      </c>
      <c r="I329" s="68">
        <f t="shared" si="45"/>
        <v>333.2</v>
      </c>
      <c r="J329" s="7">
        <f t="shared" si="43"/>
        <v>2.0293836727678513E-4</v>
      </c>
      <c r="L329" s="53"/>
    </row>
    <row r="330" spans="1:12" ht="38.25" x14ac:dyDescent="0.2">
      <c r="A330" s="4" t="s">
        <v>938</v>
      </c>
      <c r="B330" s="5" t="s">
        <v>626</v>
      </c>
      <c r="C330" s="4" t="s">
        <v>21</v>
      </c>
      <c r="D330" s="4" t="s">
        <v>627</v>
      </c>
      <c r="E330" s="6" t="s">
        <v>26</v>
      </c>
      <c r="F330" s="73">
        <v>38</v>
      </c>
      <c r="G330" s="68">
        <v>10.96</v>
      </c>
      <c r="H330" s="68">
        <f t="shared" si="40"/>
        <v>13.35</v>
      </c>
      <c r="I330" s="68">
        <f t="shared" si="45"/>
        <v>507.3</v>
      </c>
      <c r="J330" s="7">
        <f t="shared" si="43"/>
        <v>3.0897549135508137E-4</v>
      </c>
      <c r="L330" s="53"/>
    </row>
    <row r="331" spans="1:12" ht="25.5" x14ac:dyDescent="0.2">
      <c r="A331" s="4" t="s">
        <v>939</v>
      </c>
      <c r="B331" s="5" t="s">
        <v>354</v>
      </c>
      <c r="C331" s="4" t="s">
        <v>21</v>
      </c>
      <c r="D331" s="4" t="s">
        <v>355</v>
      </c>
      <c r="E331" s="6" t="s">
        <v>26</v>
      </c>
      <c r="F331" s="73">
        <v>7</v>
      </c>
      <c r="G331" s="68">
        <v>12.76</v>
      </c>
      <c r="H331" s="68">
        <f t="shared" si="40"/>
        <v>15.55</v>
      </c>
      <c r="I331" s="68">
        <f t="shared" si="45"/>
        <v>108.85</v>
      </c>
      <c r="J331" s="7">
        <f t="shared" si="43"/>
        <v>6.6296042251134642E-5</v>
      </c>
      <c r="L331" s="53"/>
    </row>
    <row r="332" spans="1:12" ht="25.5" x14ac:dyDescent="0.2">
      <c r="A332" s="4" t="s">
        <v>940</v>
      </c>
      <c r="B332" s="5" t="s">
        <v>628</v>
      </c>
      <c r="C332" s="4" t="s">
        <v>21</v>
      </c>
      <c r="D332" s="4" t="s">
        <v>629</v>
      </c>
      <c r="E332" s="6" t="s">
        <v>26</v>
      </c>
      <c r="F332" s="73">
        <v>4</v>
      </c>
      <c r="G332" s="68">
        <v>9.66</v>
      </c>
      <c r="H332" s="68">
        <f t="shared" si="40"/>
        <v>11.77</v>
      </c>
      <c r="I332" s="68">
        <f t="shared" si="45"/>
        <v>47.08</v>
      </c>
      <c r="J332" s="7">
        <f t="shared" ref="J332:J363" si="46">I332/$J$396</f>
        <v>2.8674484788088369E-5</v>
      </c>
      <c r="L332" s="53"/>
    </row>
    <row r="333" spans="1:12" ht="38.25" x14ac:dyDescent="0.2">
      <c r="A333" s="4" t="s">
        <v>941</v>
      </c>
      <c r="B333" s="5" t="s">
        <v>382</v>
      </c>
      <c r="C333" s="4" t="s">
        <v>17</v>
      </c>
      <c r="D333" s="4" t="s">
        <v>383</v>
      </c>
      <c r="E333" s="6" t="s">
        <v>44</v>
      </c>
      <c r="F333" s="73">
        <v>43.7</v>
      </c>
      <c r="G333" s="68">
        <v>4.3499999999999996</v>
      </c>
      <c r="H333" s="68">
        <f t="shared" si="40"/>
        <v>5.3</v>
      </c>
      <c r="I333" s="68">
        <f t="shared" si="45"/>
        <v>231.61</v>
      </c>
      <c r="J333" s="7">
        <f t="shared" si="46"/>
        <v>1.4106409137147721E-4</v>
      </c>
      <c r="L333" s="53"/>
    </row>
    <row r="334" spans="1:12" ht="38.25" x14ac:dyDescent="0.2">
      <c r="A334" s="4" t="s">
        <v>942</v>
      </c>
      <c r="B334" s="5" t="s">
        <v>384</v>
      </c>
      <c r="C334" s="4" t="s">
        <v>17</v>
      </c>
      <c r="D334" s="4" t="s">
        <v>385</v>
      </c>
      <c r="E334" s="6" t="s">
        <v>44</v>
      </c>
      <c r="F334" s="73">
        <v>43.7</v>
      </c>
      <c r="G334" s="68">
        <v>2.57</v>
      </c>
      <c r="H334" s="68">
        <f t="shared" si="40"/>
        <v>3.13</v>
      </c>
      <c r="I334" s="68">
        <f t="shared" si="45"/>
        <v>136.78</v>
      </c>
      <c r="J334" s="7">
        <f t="shared" si="46"/>
        <v>8.3307052449335748E-5</v>
      </c>
      <c r="L334" s="53"/>
    </row>
    <row r="335" spans="1:12" x14ac:dyDescent="0.2">
      <c r="A335" s="11" t="s">
        <v>630</v>
      </c>
      <c r="B335" s="11"/>
      <c r="C335" s="11"/>
      <c r="D335" s="11" t="s">
        <v>631</v>
      </c>
      <c r="E335" s="11"/>
      <c r="F335" s="72"/>
      <c r="G335" s="66"/>
      <c r="H335" s="66"/>
      <c r="I335" s="67">
        <f>SUM(I336:I339)</f>
        <v>13458.470000000001</v>
      </c>
      <c r="J335" s="12">
        <f t="shared" si="46"/>
        <v>8.196998582963971E-3</v>
      </c>
      <c r="L335" s="53"/>
    </row>
    <row r="336" spans="1:12" ht="38.25" x14ac:dyDescent="0.2">
      <c r="A336" s="4" t="s">
        <v>1096</v>
      </c>
      <c r="B336" s="5" t="s">
        <v>632</v>
      </c>
      <c r="C336" s="4" t="s">
        <v>21</v>
      </c>
      <c r="D336" s="4" t="s">
        <v>633</v>
      </c>
      <c r="E336" s="6" t="s">
        <v>44</v>
      </c>
      <c r="F336" s="73">
        <v>55</v>
      </c>
      <c r="G336" s="68">
        <v>30.22</v>
      </c>
      <c r="H336" s="68">
        <f t="shared" si="40"/>
        <v>36.83</v>
      </c>
      <c r="I336" s="68">
        <f>TRUNC(F336*H336,2)</f>
        <v>2025.65</v>
      </c>
      <c r="J336" s="7">
        <f t="shared" si="46"/>
        <v>1.2337398069454377E-3</v>
      </c>
      <c r="L336" s="53"/>
    </row>
    <row r="337" spans="1:12" ht="38.25" x14ac:dyDescent="0.2">
      <c r="A337" s="4" t="s">
        <v>1097</v>
      </c>
      <c r="B337" s="5" t="s">
        <v>634</v>
      </c>
      <c r="C337" s="4" t="s">
        <v>21</v>
      </c>
      <c r="D337" s="4" t="s">
        <v>635</v>
      </c>
      <c r="E337" s="6" t="s">
        <v>44</v>
      </c>
      <c r="F337" s="73">
        <v>90.975200000000001</v>
      </c>
      <c r="G337" s="68">
        <v>51.8</v>
      </c>
      <c r="H337" s="68">
        <f t="shared" ref="H337:H389" si="47">TRUNC((1+$G$6)*G337,2)</f>
        <v>63.13</v>
      </c>
      <c r="I337" s="68">
        <f t="shared" ref="I337:I339" si="48">TRUNC(F337*H337,2)</f>
        <v>5743.26</v>
      </c>
      <c r="J337" s="7">
        <f t="shared" si="46"/>
        <v>3.4979826147841209E-3</v>
      </c>
      <c r="L337" s="53"/>
    </row>
    <row r="338" spans="1:12" ht="38.25" x14ac:dyDescent="0.2">
      <c r="A338" s="4" t="s">
        <v>1098</v>
      </c>
      <c r="B338" s="5" t="s">
        <v>636</v>
      </c>
      <c r="C338" s="4" t="s">
        <v>21</v>
      </c>
      <c r="D338" s="4" t="s">
        <v>637</v>
      </c>
      <c r="E338" s="6" t="s">
        <v>44</v>
      </c>
      <c r="F338" s="73">
        <v>36</v>
      </c>
      <c r="G338" s="68">
        <v>80.260000000000005</v>
      </c>
      <c r="H338" s="68">
        <f t="shared" si="47"/>
        <v>97.82</v>
      </c>
      <c r="I338" s="68">
        <f t="shared" si="48"/>
        <v>3521.52</v>
      </c>
      <c r="J338" s="7">
        <f t="shared" si="46"/>
        <v>2.1448124823905896E-3</v>
      </c>
      <c r="L338" s="53"/>
    </row>
    <row r="339" spans="1:12" x14ac:dyDescent="0.2">
      <c r="A339" s="4" t="s">
        <v>943</v>
      </c>
      <c r="B339" s="5" t="s">
        <v>638</v>
      </c>
      <c r="C339" s="4" t="s">
        <v>263</v>
      </c>
      <c r="D339" s="4" t="s">
        <v>639</v>
      </c>
      <c r="E339" s="6" t="s">
        <v>265</v>
      </c>
      <c r="F339" s="73">
        <v>178</v>
      </c>
      <c r="G339" s="68">
        <v>10</v>
      </c>
      <c r="H339" s="68">
        <f t="shared" si="47"/>
        <v>12.18</v>
      </c>
      <c r="I339" s="68">
        <f t="shared" si="48"/>
        <v>2168.04</v>
      </c>
      <c r="J339" s="7">
        <f t="shared" si="46"/>
        <v>1.3204636788438212E-3</v>
      </c>
      <c r="L339" s="53"/>
    </row>
    <row r="340" spans="1:12" x14ac:dyDescent="0.2">
      <c r="A340" s="11" t="s">
        <v>640</v>
      </c>
      <c r="B340" s="11"/>
      <c r="C340" s="11"/>
      <c r="D340" s="11" t="s">
        <v>641</v>
      </c>
      <c r="E340" s="11"/>
      <c r="F340" s="72"/>
      <c r="G340" s="66"/>
      <c r="H340" s="66"/>
      <c r="I340" s="67">
        <f>SUM(I341,I358,I366)</f>
        <v>24909.19</v>
      </c>
      <c r="J340" s="12">
        <f t="shared" si="46"/>
        <v>1.5171159510165738E-2</v>
      </c>
      <c r="L340" s="53"/>
    </row>
    <row r="341" spans="1:12" x14ac:dyDescent="0.2">
      <c r="A341" s="11" t="s">
        <v>642</v>
      </c>
      <c r="B341" s="11"/>
      <c r="C341" s="11"/>
      <c r="D341" s="11" t="s">
        <v>643</v>
      </c>
      <c r="E341" s="11"/>
      <c r="F341" s="72"/>
      <c r="G341" s="66"/>
      <c r="H341" s="66"/>
      <c r="I341" s="67">
        <f>SUM(I342:I357)</f>
        <v>21228.06</v>
      </c>
      <c r="J341" s="12">
        <f t="shared" si="46"/>
        <v>1.2929135164626746E-2</v>
      </c>
      <c r="L341" s="53"/>
    </row>
    <row r="342" spans="1:12" ht="25.5" x14ac:dyDescent="0.2">
      <c r="A342" s="4" t="s">
        <v>644</v>
      </c>
      <c r="B342" s="5" t="s">
        <v>645</v>
      </c>
      <c r="C342" s="4" t="s">
        <v>17</v>
      </c>
      <c r="D342" s="4" t="s">
        <v>646</v>
      </c>
      <c r="E342" s="6" t="s">
        <v>216</v>
      </c>
      <c r="F342" s="73">
        <v>1</v>
      </c>
      <c r="G342" s="68">
        <v>26.67</v>
      </c>
      <c r="H342" s="68">
        <f t="shared" si="47"/>
        <v>32.5</v>
      </c>
      <c r="I342" s="68">
        <f t="shared" ref="I342:I357" si="49">TRUNC(F342*H342,2)</f>
        <v>32.5</v>
      </c>
      <c r="J342" s="7">
        <f t="shared" si="46"/>
        <v>1.9794408572915718E-5</v>
      </c>
      <c r="L342" s="53"/>
    </row>
    <row r="343" spans="1:12" ht="25.5" x14ac:dyDescent="0.2">
      <c r="A343" s="4" t="s">
        <v>944</v>
      </c>
      <c r="B343" s="5" t="s">
        <v>647</v>
      </c>
      <c r="C343" s="4" t="s">
        <v>17</v>
      </c>
      <c r="D343" s="4" t="s">
        <v>648</v>
      </c>
      <c r="E343" s="6" t="s">
        <v>216</v>
      </c>
      <c r="F343" s="73">
        <v>2</v>
      </c>
      <c r="G343" s="68">
        <v>1252.9100000000001</v>
      </c>
      <c r="H343" s="68">
        <f t="shared" si="47"/>
        <v>1527.04</v>
      </c>
      <c r="I343" s="68">
        <f t="shared" si="49"/>
        <v>3054.08</v>
      </c>
      <c r="J343" s="7">
        <f t="shared" si="46"/>
        <v>1.8601140718267825E-3</v>
      </c>
      <c r="L343" s="53"/>
    </row>
    <row r="344" spans="1:12" x14ac:dyDescent="0.2">
      <c r="A344" s="4" t="s">
        <v>945</v>
      </c>
      <c r="B344" s="5" t="s">
        <v>649</v>
      </c>
      <c r="C344" s="4" t="s">
        <v>215</v>
      </c>
      <c r="D344" s="4" t="s">
        <v>650</v>
      </c>
      <c r="E344" s="6" t="s">
        <v>26</v>
      </c>
      <c r="F344" s="73">
        <v>1</v>
      </c>
      <c r="G344" s="68">
        <v>2371.0300000000002</v>
      </c>
      <c r="H344" s="68">
        <f t="shared" si="47"/>
        <v>2889.81</v>
      </c>
      <c r="I344" s="68">
        <f t="shared" si="49"/>
        <v>2889.81</v>
      </c>
      <c r="J344" s="7">
        <f t="shared" si="46"/>
        <v>1.7600639950183868E-3</v>
      </c>
      <c r="L344" s="53"/>
    </row>
    <row r="345" spans="1:12" x14ac:dyDescent="0.2">
      <c r="A345" s="4" t="s">
        <v>946</v>
      </c>
      <c r="B345" s="5" t="s">
        <v>651</v>
      </c>
      <c r="C345" s="4" t="s">
        <v>215</v>
      </c>
      <c r="D345" s="4" t="s">
        <v>652</v>
      </c>
      <c r="E345" s="6" t="s">
        <v>26</v>
      </c>
      <c r="F345" s="73">
        <v>1</v>
      </c>
      <c r="G345" s="68">
        <v>1335.29</v>
      </c>
      <c r="H345" s="68">
        <f t="shared" si="47"/>
        <v>1627.45</v>
      </c>
      <c r="I345" s="68">
        <f t="shared" si="49"/>
        <v>1627.45</v>
      </c>
      <c r="J345" s="7">
        <f t="shared" si="46"/>
        <v>9.9121262252282105E-4</v>
      </c>
      <c r="L345" s="53"/>
    </row>
    <row r="346" spans="1:12" x14ac:dyDescent="0.2">
      <c r="A346" s="4" t="s">
        <v>947</v>
      </c>
      <c r="B346" s="5" t="s">
        <v>653</v>
      </c>
      <c r="C346" s="4" t="s">
        <v>215</v>
      </c>
      <c r="D346" s="4" t="s">
        <v>654</v>
      </c>
      <c r="E346" s="6" t="s">
        <v>26</v>
      </c>
      <c r="F346" s="73">
        <v>1</v>
      </c>
      <c r="G346" s="68">
        <v>77.709999999999994</v>
      </c>
      <c r="H346" s="68">
        <f t="shared" si="47"/>
        <v>94.71</v>
      </c>
      <c r="I346" s="68">
        <f t="shared" si="49"/>
        <v>94.71</v>
      </c>
      <c r="J346" s="7">
        <f t="shared" si="46"/>
        <v>5.7683951875103E-5</v>
      </c>
      <c r="L346" s="53"/>
    </row>
    <row r="347" spans="1:12" x14ac:dyDescent="0.2">
      <c r="A347" s="4" t="s">
        <v>948</v>
      </c>
      <c r="B347" s="5" t="s">
        <v>655</v>
      </c>
      <c r="C347" s="4" t="s">
        <v>215</v>
      </c>
      <c r="D347" s="4" t="s">
        <v>656</v>
      </c>
      <c r="E347" s="6" t="s">
        <v>26</v>
      </c>
      <c r="F347" s="73">
        <v>2</v>
      </c>
      <c r="G347" s="68">
        <v>42.43</v>
      </c>
      <c r="H347" s="68">
        <f t="shared" si="47"/>
        <v>51.71</v>
      </c>
      <c r="I347" s="68">
        <f t="shared" si="49"/>
        <v>103.42</v>
      </c>
      <c r="J347" s="7">
        <f t="shared" si="46"/>
        <v>6.2988853372644414E-5</v>
      </c>
      <c r="L347" s="53"/>
    </row>
    <row r="348" spans="1:12" ht="25.5" x14ac:dyDescent="0.2">
      <c r="A348" s="4" t="s">
        <v>949</v>
      </c>
      <c r="B348" s="5" t="s">
        <v>657</v>
      </c>
      <c r="C348" s="4" t="s">
        <v>21</v>
      </c>
      <c r="D348" s="4" t="s">
        <v>658</v>
      </c>
      <c r="E348" s="6" t="s">
        <v>44</v>
      </c>
      <c r="F348" s="73">
        <v>333</v>
      </c>
      <c r="G348" s="68">
        <v>1.9</v>
      </c>
      <c r="H348" s="68">
        <f t="shared" si="47"/>
        <v>2.31</v>
      </c>
      <c r="I348" s="68">
        <f t="shared" si="49"/>
        <v>769.23</v>
      </c>
      <c r="J348" s="7">
        <f t="shared" si="46"/>
        <v>4.6850624327827566E-4</v>
      </c>
      <c r="L348" s="53"/>
    </row>
    <row r="349" spans="1:12" ht="25.5" x14ac:dyDescent="0.2">
      <c r="A349" s="4" t="s">
        <v>950</v>
      </c>
      <c r="B349" s="5" t="s">
        <v>659</v>
      </c>
      <c r="C349" s="4" t="s">
        <v>21</v>
      </c>
      <c r="D349" s="4" t="s">
        <v>660</v>
      </c>
      <c r="E349" s="6" t="s">
        <v>44</v>
      </c>
      <c r="F349" s="73">
        <v>333</v>
      </c>
      <c r="G349" s="68">
        <v>2.9</v>
      </c>
      <c r="H349" s="68">
        <f t="shared" si="47"/>
        <v>3.53</v>
      </c>
      <c r="I349" s="68">
        <f t="shared" si="49"/>
        <v>1175.49</v>
      </c>
      <c r="J349" s="7">
        <f t="shared" si="46"/>
        <v>7.1594244102697537E-4</v>
      </c>
      <c r="L349" s="53"/>
    </row>
    <row r="350" spans="1:12" ht="38.25" x14ac:dyDescent="0.2">
      <c r="A350" s="4" t="s">
        <v>951</v>
      </c>
      <c r="B350" s="5" t="s">
        <v>557</v>
      </c>
      <c r="C350" s="4" t="s">
        <v>21</v>
      </c>
      <c r="D350" s="4" t="s">
        <v>558</v>
      </c>
      <c r="E350" s="6" t="s">
        <v>44</v>
      </c>
      <c r="F350" s="73">
        <v>223.9</v>
      </c>
      <c r="G350" s="68">
        <v>7.26</v>
      </c>
      <c r="H350" s="68">
        <f t="shared" si="47"/>
        <v>8.84</v>
      </c>
      <c r="I350" s="68">
        <f t="shared" si="49"/>
        <v>1979.27</v>
      </c>
      <c r="J350" s="7">
        <f t="shared" si="46"/>
        <v>1.2054916632650737E-3</v>
      </c>
      <c r="L350" s="53"/>
    </row>
    <row r="351" spans="1:12" ht="25.5" x14ac:dyDescent="0.2">
      <c r="A351" s="4" t="s">
        <v>952</v>
      </c>
      <c r="B351" s="5" t="s">
        <v>569</v>
      </c>
      <c r="C351" s="4" t="s">
        <v>21</v>
      </c>
      <c r="D351" s="4" t="s">
        <v>570</v>
      </c>
      <c r="E351" s="6" t="s">
        <v>26</v>
      </c>
      <c r="F351" s="73">
        <v>41</v>
      </c>
      <c r="G351" s="68">
        <v>16.05</v>
      </c>
      <c r="H351" s="68">
        <f t="shared" si="47"/>
        <v>19.559999999999999</v>
      </c>
      <c r="I351" s="68">
        <f t="shared" si="49"/>
        <v>801.96</v>
      </c>
      <c r="J351" s="7">
        <f t="shared" si="46"/>
        <v>4.8844073535801507E-4</v>
      </c>
      <c r="L351" s="53"/>
    </row>
    <row r="352" spans="1:12" ht="38.25" x14ac:dyDescent="0.2">
      <c r="A352" s="4" t="s">
        <v>953</v>
      </c>
      <c r="B352" s="5" t="s">
        <v>382</v>
      </c>
      <c r="C352" s="4" t="s">
        <v>17</v>
      </c>
      <c r="D352" s="4" t="s">
        <v>383</v>
      </c>
      <c r="E352" s="6" t="s">
        <v>44</v>
      </c>
      <c r="F352" s="73">
        <v>7</v>
      </c>
      <c r="G352" s="68">
        <v>4.3499999999999996</v>
      </c>
      <c r="H352" s="68">
        <f t="shared" si="47"/>
        <v>5.3</v>
      </c>
      <c r="I352" s="68">
        <f t="shared" si="49"/>
        <v>37.1</v>
      </c>
      <c r="J352" s="7">
        <f t="shared" si="46"/>
        <v>2.2596078709389943E-5</v>
      </c>
      <c r="L352" s="53"/>
    </row>
    <row r="353" spans="1:12" ht="38.25" x14ac:dyDescent="0.2">
      <c r="A353" s="4" t="s">
        <v>954</v>
      </c>
      <c r="B353" s="5" t="s">
        <v>571</v>
      </c>
      <c r="C353" s="4" t="s">
        <v>17</v>
      </c>
      <c r="D353" s="4" t="s">
        <v>572</v>
      </c>
      <c r="E353" s="6" t="s">
        <v>44</v>
      </c>
      <c r="F353" s="73">
        <v>55.6</v>
      </c>
      <c r="G353" s="68">
        <v>2.79</v>
      </c>
      <c r="H353" s="68">
        <f t="shared" si="47"/>
        <v>3.4</v>
      </c>
      <c r="I353" s="68">
        <f t="shared" si="49"/>
        <v>189.04</v>
      </c>
      <c r="J353" s="7">
        <f t="shared" si="46"/>
        <v>1.1513646143458422E-4</v>
      </c>
      <c r="L353" s="53"/>
    </row>
    <row r="354" spans="1:12" x14ac:dyDescent="0.2">
      <c r="A354" s="4" t="s">
        <v>955</v>
      </c>
      <c r="B354" s="5" t="s">
        <v>661</v>
      </c>
      <c r="C354" s="4" t="s">
        <v>21</v>
      </c>
      <c r="D354" s="4" t="s">
        <v>662</v>
      </c>
      <c r="E354" s="6" t="s">
        <v>26</v>
      </c>
      <c r="F354" s="73">
        <v>31</v>
      </c>
      <c r="G354" s="68">
        <v>41.51</v>
      </c>
      <c r="H354" s="68">
        <f t="shared" si="47"/>
        <v>50.59</v>
      </c>
      <c r="I354" s="68">
        <f t="shared" si="49"/>
        <v>1568.29</v>
      </c>
      <c r="J354" s="7">
        <f t="shared" si="46"/>
        <v>9.5518070833286125E-4</v>
      </c>
      <c r="L354" s="53"/>
    </row>
    <row r="355" spans="1:12" ht="25.5" x14ac:dyDescent="0.2">
      <c r="A355" s="4" t="s">
        <v>956</v>
      </c>
      <c r="B355" s="5" t="s">
        <v>663</v>
      </c>
      <c r="C355" s="4" t="s">
        <v>215</v>
      </c>
      <c r="D355" s="4" t="s">
        <v>664</v>
      </c>
      <c r="E355" s="6" t="s">
        <v>216</v>
      </c>
      <c r="F355" s="73">
        <v>1</v>
      </c>
      <c r="G355" s="68">
        <v>5298.37</v>
      </c>
      <c r="H355" s="68">
        <f t="shared" si="47"/>
        <v>6457.65</v>
      </c>
      <c r="I355" s="68">
        <f t="shared" si="49"/>
        <v>6457.65</v>
      </c>
      <c r="J355" s="7">
        <f t="shared" si="46"/>
        <v>3.9330880775658213E-3</v>
      </c>
      <c r="L355" s="53"/>
    </row>
    <row r="356" spans="1:12" ht="38.25" x14ac:dyDescent="0.2">
      <c r="A356" s="4" t="s">
        <v>957</v>
      </c>
      <c r="B356" s="5" t="s">
        <v>665</v>
      </c>
      <c r="C356" s="4" t="s">
        <v>21</v>
      </c>
      <c r="D356" s="4" t="s">
        <v>666</v>
      </c>
      <c r="E356" s="6" t="s">
        <v>26</v>
      </c>
      <c r="F356" s="73">
        <v>23</v>
      </c>
      <c r="G356" s="68">
        <v>11.09</v>
      </c>
      <c r="H356" s="68">
        <f t="shared" si="47"/>
        <v>13.51</v>
      </c>
      <c r="I356" s="68">
        <f t="shared" si="49"/>
        <v>310.73</v>
      </c>
      <c r="J356" s="7">
        <f t="shared" si="46"/>
        <v>1.8925281771883389E-4</v>
      </c>
      <c r="L356" s="53"/>
    </row>
    <row r="357" spans="1:12" ht="38.25" x14ac:dyDescent="0.2">
      <c r="A357" s="4" t="s">
        <v>958</v>
      </c>
      <c r="B357" s="5" t="s">
        <v>573</v>
      </c>
      <c r="C357" s="4" t="s">
        <v>17</v>
      </c>
      <c r="D357" s="4" t="s">
        <v>574</v>
      </c>
      <c r="E357" s="6" t="s">
        <v>44</v>
      </c>
      <c r="F357" s="73">
        <v>55.6</v>
      </c>
      <c r="G357" s="68">
        <v>2.0299999999999998</v>
      </c>
      <c r="H357" s="68">
        <f t="shared" si="47"/>
        <v>2.4700000000000002</v>
      </c>
      <c r="I357" s="68">
        <f t="shared" si="49"/>
        <v>137.33000000000001</v>
      </c>
      <c r="J357" s="7">
        <f t="shared" si="46"/>
        <v>8.3642034748262031E-5</v>
      </c>
      <c r="L357" s="53"/>
    </row>
    <row r="358" spans="1:12" x14ac:dyDescent="0.2">
      <c r="A358" s="11" t="s">
        <v>667</v>
      </c>
      <c r="B358" s="11"/>
      <c r="C358" s="11"/>
      <c r="D358" s="11" t="s">
        <v>668</v>
      </c>
      <c r="E358" s="11"/>
      <c r="F358" s="72"/>
      <c r="G358" s="66"/>
      <c r="H358" s="66"/>
      <c r="I358" s="67">
        <f>SUM(I359:I365)</f>
        <v>3213.58</v>
      </c>
      <c r="J358" s="12">
        <f t="shared" si="46"/>
        <v>1.9572589385153999E-3</v>
      </c>
      <c r="L358" s="53"/>
    </row>
    <row r="359" spans="1:12" ht="38.25" x14ac:dyDescent="0.2">
      <c r="A359" s="4" t="s">
        <v>1092</v>
      </c>
      <c r="B359" s="5" t="s">
        <v>559</v>
      </c>
      <c r="C359" s="4" t="s">
        <v>21</v>
      </c>
      <c r="D359" s="4" t="s">
        <v>560</v>
      </c>
      <c r="E359" s="6" t="s">
        <v>44</v>
      </c>
      <c r="F359" s="73">
        <v>21.3</v>
      </c>
      <c r="G359" s="68">
        <v>9.16</v>
      </c>
      <c r="H359" s="68">
        <f t="shared" si="47"/>
        <v>11.16</v>
      </c>
      <c r="I359" s="68">
        <f t="shared" ref="I359:I365" si="50">TRUNC(F359*H359,2)</f>
        <v>237.7</v>
      </c>
      <c r="J359" s="7">
        <f t="shared" si="46"/>
        <v>1.4477325900867896E-4</v>
      </c>
      <c r="L359" s="53"/>
    </row>
    <row r="360" spans="1:12" ht="38.25" x14ac:dyDescent="0.2">
      <c r="A360" s="4" t="s">
        <v>959</v>
      </c>
      <c r="B360" s="5" t="s">
        <v>557</v>
      </c>
      <c r="C360" s="4" t="s">
        <v>21</v>
      </c>
      <c r="D360" s="4" t="s">
        <v>558</v>
      </c>
      <c r="E360" s="6" t="s">
        <v>44</v>
      </c>
      <c r="F360" s="73">
        <v>271</v>
      </c>
      <c r="G360" s="68">
        <v>7.26</v>
      </c>
      <c r="H360" s="68">
        <f t="shared" si="47"/>
        <v>8.84</v>
      </c>
      <c r="I360" s="68">
        <f t="shared" si="50"/>
        <v>2395.64</v>
      </c>
      <c r="J360" s="7">
        <f t="shared" si="46"/>
        <v>1.4590854447267634E-3</v>
      </c>
      <c r="L360" s="53"/>
    </row>
    <row r="361" spans="1:12" ht="38.25" x14ac:dyDescent="0.2">
      <c r="A361" s="4" t="s">
        <v>960</v>
      </c>
      <c r="B361" s="5" t="s">
        <v>571</v>
      </c>
      <c r="C361" s="4" t="s">
        <v>17</v>
      </c>
      <c r="D361" s="4" t="s">
        <v>572</v>
      </c>
      <c r="E361" s="6" t="s">
        <v>44</v>
      </c>
      <c r="F361" s="73">
        <v>21.3</v>
      </c>
      <c r="G361" s="68">
        <v>2.79</v>
      </c>
      <c r="H361" s="68">
        <f t="shared" si="47"/>
        <v>3.4</v>
      </c>
      <c r="I361" s="68">
        <f t="shared" si="50"/>
        <v>72.42</v>
      </c>
      <c r="J361" s="7">
        <f t="shared" si="46"/>
        <v>4.4108032887709427E-5</v>
      </c>
      <c r="L361" s="53"/>
    </row>
    <row r="362" spans="1:12" ht="38.25" x14ac:dyDescent="0.2">
      <c r="A362" s="4" t="s">
        <v>961</v>
      </c>
      <c r="B362" s="5" t="s">
        <v>573</v>
      </c>
      <c r="C362" s="4" t="s">
        <v>17</v>
      </c>
      <c r="D362" s="4" t="s">
        <v>574</v>
      </c>
      <c r="E362" s="6" t="s">
        <v>44</v>
      </c>
      <c r="F362" s="73">
        <v>21.3</v>
      </c>
      <c r="G362" s="68">
        <v>2.0299999999999998</v>
      </c>
      <c r="H362" s="68">
        <f t="shared" si="47"/>
        <v>2.4700000000000002</v>
      </c>
      <c r="I362" s="68">
        <f t="shared" si="50"/>
        <v>52.61</v>
      </c>
      <c r="J362" s="7">
        <f t="shared" si="46"/>
        <v>3.2042579539110646E-5</v>
      </c>
      <c r="L362" s="53"/>
    </row>
    <row r="363" spans="1:12" ht="38.25" x14ac:dyDescent="0.2">
      <c r="A363" s="4" t="s">
        <v>962</v>
      </c>
      <c r="B363" s="5" t="s">
        <v>669</v>
      </c>
      <c r="C363" s="4" t="s">
        <v>17</v>
      </c>
      <c r="D363" s="4" t="s">
        <v>670</v>
      </c>
      <c r="E363" s="6" t="s">
        <v>26</v>
      </c>
      <c r="F363" s="73">
        <v>19</v>
      </c>
      <c r="G363" s="68">
        <v>10.44</v>
      </c>
      <c r="H363" s="68">
        <f t="shared" si="47"/>
        <v>12.72</v>
      </c>
      <c r="I363" s="68">
        <f t="shared" si="50"/>
        <v>241.68</v>
      </c>
      <c r="J363" s="7">
        <f t="shared" si="46"/>
        <v>1.4719731273545448E-4</v>
      </c>
      <c r="L363" s="53"/>
    </row>
    <row r="364" spans="1:12" ht="38.25" x14ac:dyDescent="0.2">
      <c r="A364" s="4" t="s">
        <v>963</v>
      </c>
      <c r="B364" s="5" t="s">
        <v>671</v>
      </c>
      <c r="C364" s="4" t="s">
        <v>17</v>
      </c>
      <c r="D364" s="4" t="s">
        <v>672</v>
      </c>
      <c r="E364" s="6" t="s">
        <v>26</v>
      </c>
      <c r="F364" s="73">
        <v>8</v>
      </c>
      <c r="G364" s="68">
        <v>9.49</v>
      </c>
      <c r="H364" s="68">
        <f t="shared" si="47"/>
        <v>11.56</v>
      </c>
      <c r="I364" s="68">
        <f t="shared" si="50"/>
        <v>92.48</v>
      </c>
      <c r="J364" s="7">
        <f t="shared" ref="J364:J392" si="51">I364/$J$396</f>
        <v>5.6325750917638333E-5</v>
      </c>
      <c r="L364" s="53"/>
    </row>
    <row r="365" spans="1:12" ht="25.5" x14ac:dyDescent="0.2">
      <c r="A365" s="4" t="s">
        <v>964</v>
      </c>
      <c r="B365" s="5" t="s">
        <v>673</v>
      </c>
      <c r="C365" s="4" t="s">
        <v>17</v>
      </c>
      <c r="D365" s="4" t="s">
        <v>674</v>
      </c>
      <c r="E365" s="6" t="s">
        <v>26</v>
      </c>
      <c r="F365" s="73">
        <v>1</v>
      </c>
      <c r="G365" s="68">
        <v>99.32</v>
      </c>
      <c r="H365" s="68">
        <f t="shared" si="47"/>
        <v>121.05</v>
      </c>
      <c r="I365" s="68">
        <f t="shared" si="50"/>
        <v>121.05</v>
      </c>
      <c r="J365" s="7">
        <f t="shared" si="51"/>
        <v>7.372655870004454E-5</v>
      </c>
      <c r="L365" s="53"/>
    </row>
    <row r="366" spans="1:12" x14ac:dyDescent="0.2">
      <c r="A366" s="11" t="s">
        <v>675</v>
      </c>
      <c r="B366" s="11"/>
      <c r="C366" s="11"/>
      <c r="D366" s="11" t="s">
        <v>676</v>
      </c>
      <c r="E366" s="11"/>
      <c r="F366" s="72"/>
      <c r="G366" s="66"/>
      <c r="H366" s="66"/>
      <c r="I366" s="67">
        <f>SUM(I367:I371)</f>
        <v>467.55</v>
      </c>
      <c r="J366" s="12">
        <f t="shared" si="51"/>
        <v>2.8476540702359211E-4</v>
      </c>
      <c r="L366" s="53"/>
    </row>
    <row r="367" spans="1:12" ht="38.25" x14ac:dyDescent="0.2">
      <c r="A367" s="4" t="s">
        <v>1093</v>
      </c>
      <c r="B367" s="5" t="s">
        <v>669</v>
      </c>
      <c r="C367" s="4" t="s">
        <v>17</v>
      </c>
      <c r="D367" s="4" t="s">
        <v>670</v>
      </c>
      <c r="E367" s="6" t="s">
        <v>26</v>
      </c>
      <c r="F367" s="73">
        <v>3</v>
      </c>
      <c r="G367" s="68">
        <v>10.44</v>
      </c>
      <c r="H367" s="68">
        <f t="shared" si="47"/>
        <v>12.72</v>
      </c>
      <c r="I367" s="68">
        <f t="shared" ref="I367:I371" si="52">TRUNC(F367*H367,2)</f>
        <v>38.159999999999997</v>
      </c>
      <c r="J367" s="7">
        <f t="shared" si="51"/>
        <v>2.3241680958229654E-5</v>
      </c>
      <c r="L367" s="53"/>
    </row>
    <row r="368" spans="1:12" ht="38.25" x14ac:dyDescent="0.2">
      <c r="A368" s="4" t="s">
        <v>965</v>
      </c>
      <c r="B368" s="5" t="s">
        <v>559</v>
      </c>
      <c r="C368" s="4" t="s">
        <v>21</v>
      </c>
      <c r="D368" s="4" t="s">
        <v>560</v>
      </c>
      <c r="E368" s="6" t="s">
        <v>44</v>
      </c>
      <c r="F368" s="73">
        <v>17.2</v>
      </c>
      <c r="G368" s="68">
        <v>9.16</v>
      </c>
      <c r="H368" s="68">
        <f t="shared" si="47"/>
        <v>11.16</v>
      </c>
      <c r="I368" s="68">
        <f t="shared" si="52"/>
        <v>191.95</v>
      </c>
      <c r="J368" s="7">
        <f t="shared" si="51"/>
        <v>1.1690882232526683E-4</v>
      </c>
      <c r="L368" s="53"/>
    </row>
    <row r="369" spans="1:12" ht="38.25" x14ac:dyDescent="0.2">
      <c r="A369" s="4" t="s">
        <v>966</v>
      </c>
      <c r="B369" s="5" t="s">
        <v>557</v>
      </c>
      <c r="C369" s="4" t="s">
        <v>21</v>
      </c>
      <c r="D369" s="4" t="s">
        <v>558</v>
      </c>
      <c r="E369" s="6" t="s">
        <v>44</v>
      </c>
      <c r="F369" s="73">
        <v>15.44</v>
      </c>
      <c r="G369" s="68">
        <v>7.26</v>
      </c>
      <c r="H369" s="68">
        <f t="shared" si="47"/>
        <v>8.84</v>
      </c>
      <c r="I369" s="68">
        <f t="shared" si="52"/>
        <v>136.47999999999999</v>
      </c>
      <c r="J369" s="7">
        <f t="shared" si="51"/>
        <v>8.3124334831739604E-5</v>
      </c>
      <c r="L369" s="53"/>
    </row>
    <row r="370" spans="1:12" ht="38.25" x14ac:dyDescent="0.2">
      <c r="A370" s="4" t="s">
        <v>967</v>
      </c>
      <c r="B370" s="5" t="s">
        <v>571</v>
      </c>
      <c r="C370" s="4" t="s">
        <v>17</v>
      </c>
      <c r="D370" s="4" t="s">
        <v>572</v>
      </c>
      <c r="E370" s="6" t="s">
        <v>44</v>
      </c>
      <c r="F370" s="73">
        <v>17.2</v>
      </c>
      <c r="G370" s="68">
        <v>2.79</v>
      </c>
      <c r="H370" s="68">
        <f t="shared" si="47"/>
        <v>3.4</v>
      </c>
      <c r="I370" s="68">
        <f t="shared" si="52"/>
        <v>58.48</v>
      </c>
      <c r="J370" s="7">
        <f t="shared" si="51"/>
        <v>3.5617754256741884E-5</v>
      </c>
      <c r="L370" s="53"/>
    </row>
    <row r="371" spans="1:12" ht="38.25" x14ac:dyDescent="0.2">
      <c r="A371" s="4" t="s">
        <v>968</v>
      </c>
      <c r="B371" s="5" t="s">
        <v>573</v>
      </c>
      <c r="C371" s="4" t="s">
        <v>17</v>
      </c>
      <c r="D371" s="4" t="s">
        <v>574</v>
      </c>
      <c r="E371" s="6" t="s">
        <v>44</v>
      </c>
      <c r="F371" s="73">
        <v>17.2</v>
      </c>
      <c r="G371" s="68">
        <v>2.0299999999999998</v>
      </c>
      <c r="H371" s="68">
        <f t="shared" si="47"/>
        <v>2.4700000000000002</v>
      </c>
      <c r="I371" s="68">
        <f t="shared" si="52"/>
        <v>42.48</v>
      </c>
      <c r="J371" s="7">
        <f t="shared" si="51"/>
        <v>2.5872814651614144E-5</v>
      </c>
      <c r="L371" s="53"/>
    </row>
    <row r="372" spans="1:12" x14ac:dyDescent="0.2">
      <c r="A372" s="11" t="s">
        <v>677</v>
      </c>
      <c r="B372" s="11"/>
      <c r="C372" s="11"/>
      <c r="D372" s="11" t="s">
        <v>678</v>
      </c>
      <c r="E372" s="11"/>
      <c r="F372" s="72"/>
      <c r="G372" s="66"/>
      <c r="H372" s="66"/>
      <c r="I372" s="67">
        <f>SUM(I373:I374)</f>
        <v>1226.1399999999999</v>
      </c>
      <c r="J372" s="12">
        <f t="shared" si="51"/>
        <v>7.4679126546445772E-4</v>
      </c>
      <c r="L372" s="53"/>
    </row>
    <row r="373" spans="1:12" x14ac:dyDescent="0.2">
      <c r="A373" s="4" t="s">
        <v>679</v>
      </c>
      <c r="B373" s="5" t="s">
        <v>680</v>
      </c>
      <c r="C373" s="4" t="s">
        <v>215</v>
      </c>
      <c r="D373" s="4" t="s">
        <v>681</v>
      </c>
      <c r="E373" s="6" t="s">
        <v>26</v>
      </c>
      <c r="F373" s="73">
        <v>2</v>
      </c>
      <c r="G373" s="68">
        <v>422.99</v>
      </c>
      <c r="H373" s="68">
        <f t="shared" si="47"/>
        <v>515.54</v>
      </c>
      <c r="I373" s="68">
        <f t="shared" ref="I373:I374" si="53">TRUNC(F373*H373,2)</f>
        <v>1031.08</v>
      </c>
      <c r="J373" s="7">
        <f t="shared" si="51"/>
        <v>6.2798827050344419E-4</v>
      </c>
      <c r="L373" s="53"/>
    </row>
    <row r="374" spans="1:12" ht="38.25" x14ac:dyDescent="0.2">
      <c r="A374" s="4" t="s">
        <v>1094</v>
      </c>
      <c r="B374" s="5" t="s">
        <v>391</v>
      </c>
      <c r="C374" s="4" t="s">
        <v>21</v>
      </c>
      <c r="D374" s="4" t="s">
        <v>392</v>
      </c>
      <c r="E374" s="6" t="s">
        <v>44</v>
      </c>
      <c r="F374" s="73">
        <v>6</v>
      </c>
      <c r="G374" s="68">
        <v>26.68</v>
      </c>
      <c r="H374" s="68">
        <f t="shared" si="47"/>
        <v>32.51</v>
      </c>
      <c r="I374" s="68">
        <f t="shared" si="53"/>
        <v>195.06</v>
      </c>
      <c r="J374" s="7">
        <f t="shared" si="51"/>
        <v>1.1880299496101354E-4</v>
      </c>
      <c r="L374" s="53"/>
    </row>
    <row r="375" spans="1:12" x14ac:dyDescent="0.2">
      <c r="A375" s="11" t="s">
        <v>682</v>
      </c>
      <c r="B375" s="11"/>
      <c r="C375" s="11"/>
      <c r="D375" s="11" t="s">
        <v>683</v>
      </c>
      <c r="E375" s="11"/>
      <c r="F375" s="72"/>
      <c r="G375" s="66"/>
      <c r="H375" s="66"/>
      <c r="I375" s="67">
        <f>SUM(I376:I385)</f>
        <v>19698.830000000002</v>
      </c>
      <c r="J375" s="12">
        <f t="shared" si="51"/>
        <v>1.1997744290104903E-2</v>
      </c>
      <c r="L375" s="53"/>
    </row>
    <row r="376" spans="1:12" ht="38.25" x14ac:dyDescent="0.2">
      <c r="A376" s="4" t="s">
        <v>969</v>
      </c>
      <c r="B376" s="5" t="s">
        <v>684</v>
      </c>
      <c r="C376" s="4" t="s">
        <v>17</v>
      </c>
      <c r="D376" s="4" t="s">
        <v>685</v>
      </c>
      <c r="E376" s="6" t="s">
        <v>19</v>
      </c>
      <c r="F376" s="73">
        <v>1</v>
      </c>
      <c r="G376" s="68">
        <v>185.34</v>
      </c>
      <c r="H376" s="68">
        <f t="shared" si="47"/>
        <v>225.89</v>
      </c>
      <c r="I376" s="68">
        <f t="shared" ref="I376:I385" si="54">TRUNC(F376*H376,2)</f>
        <v>225.89</v>
      </c>
      <c r="J376" s="7">
        <f t="shared" si="51"/>
        <v>1.3758027546264404E-4</v>
      </c>
      <c r="L376" s="53"/>
    </row>
    <row r="377" spans="1:12" ht="25.5" x14ac:dyDescent="0.2">
      <c r="A377" s="4" t="s">
        <v>970</v>
      </c>
      <c r="B377" s="5" t="s">
        <v>686</v>
      </c>
      <c r="C377" s="4" t="s">
        <v>17</v>
      </c>
      <c r="D377" s="4" t="s">
        <v>687</v>
      </c>
      <c r="E377" s="6" t="s">
        <v>19</v>
      </c>
      <c r="F377" s="73">
        <v>73</v>
      </c>
      <c r="G377" s="68">
        <v>24.09</v>
      </c>
      <c r="H377" s="68">
        <f t="shared" si="47"/>
        <v>29.36</v>
      </c>
      <c r="I377" s="68">
        <f t="shared" si="54"/>
        <v>2143.2800000000002</v>
      </c>
      <c r="J377" s="7">
        <f t="shared" si="51"/>
        <v>1.3053833848048863E-3</v>
      </c>
      <c r="L377" s="53"/>
    </row>
    <row r="378" spans="1:12" ht="25.5" x14ac:dyDescent="0.2">
      <c r="A378" s="4" t="s">
        <v>971</v>
      </c>
      <c r="B378" s="5" t="s">
        <v>688</v>
      </c>
      <c r="C378" s="4" t="s">
        <v>21</v>
      </c>
      <c r="D378" s="4" t="s">
        <v>689</v>
      </c>
      <c r="E378" s="6" t="s">
        <v>60</v>
      </c>
      <c r="F378" s="73">
        <v>12.54</v>
      </c>
      <c r="G378" s="68">
        <v>62.14</v>
      </c>
      <c r="H378" s="68">
        <f t="shared" si="47"/>
        <v>75.73</v>
      </c>
      <c r="I378" s="68">
        <f t="shared" si="54"/>
        <v>949.65</v>
      </c>
      <c r="J378" s="7">
        <f t="shared" si="51"/>
        <v>5.7839261850059726E-4</v>
      </c>
      <c r="L378" s="53"/>
    </row>
    <row r="379" spans="1:12" ht="25.5" x14ac:dyDescent="0.2">
      <c r="A379" s="4" t="s">
        <v>972</v>
      </c>
      <c r="B379" s="5" t="s">
        <v>690</v>
      </c>
      <c r="C379" s="4" t="s">
        <v>21</v>
      </c>
      <c r="D379" s="4" t="s">
        <v>691</v>
      </c>
      <c r="E379" s="6" t="s">
        <v>44</v>
      </c>
      <c r="F379" s="73">
        <v>128.32</v>
      </c>
      <c r="G379" s="68">
        <v>50.51</v>
      </c>
      <c r="H379" s="68">
        <f t="shared" si="47"/>
        <v>61.56</v>
      </c>
      <c r="I379" s="68">
        <f t="shared" si="54"/>
        <v>7899.37</v>
      </c>
      <c r="J379" s="7">
        <f t="shared" si="51"/>
        <v>4.8111802230348692E-3</v>
      </c>
      <c r="L379" s="53"/>
    </row>
    <row r="380" spans="1:12" ht="25.5" x14ac:dyDescent="0.2">
      <c r="A380" s="4" t="s">
        <v>973</v>
      </c>
      <c r="B380" s="5" t="s">
        <v>692</v>
      </c>
      <c r="C380" s="4" t="s">
        <v>21</v>
      </c>
      <c r="D380" s="4" t="s">
        <v>693</v>
      </c>
      <c r="E380" s="6" t="s">
        <v>44</v>
      </c>
      <c r="F380" s="73">
        <v>83.6</v>
      </c>
      <c r="G380" s="68">
        <v>45.27</v>
      </c>
      <c r="H380" s="68">
        <f t="shared" si="47"/>
        <v>55.17</v>
      </c>
      <c r="I380" s="68">
        <f t="shared" si="54"/>
        <v>4612.21</v>
      </c>
      <c r="J380" s="7">
        <f t="shared" si="51"/>
        <v>2.8091067435103878E-3</v>
      </c>
      <c r="L380" s="53"/>
    </row>
    <row r="381" spans="1:12" ht="25.5" x14ac:dyDescent="0.2">
      <c r="A381" s="4" t="s">
        <v>974</v>
      </c>
      <c r="B381" s="5" t="s">
        <v>694</v>
      </c>
      <c r="C381" s="4" t="s">
        <v>21</v>
      </c>
      <c r="D381" s="4" t="s">
        <v>695</v>
      </c>
      <c r="E381" s="6" t="s">
        <v>26</v>
      </c>
      <c r="F381" s="73">
        <v>11</v>
      </c>
      <c r="G381" s="68">
        <v>105.11</v>
      </c>
      <c r="H381" s="68">
        <f t="shared" si="47"/>
        <v>128.1</v>
      </c>
      <c r="I381" s="68">
        <f t="shared" si="54"/>
        <v>1409.1</v>
      </c>
      <c r="J381" s="7">
        <f t="shared" si="51"/>
        <v>8.5822464984909347E-4</v>
      </c>
      <c r="L381" s="53"/>
    </row>
    <row r="382" spans="1:12" ht="38.25" x14ac:dyDescent="0.2">
      <c r="A382" s="4" t="s">
        <v>975</v>
      </c>
      <c r="B382" s="5" t="s">
        <v>696</v>
      </c>
      <c r="C382" s="4" t="s">
        <v>17</v>
      </c>
      <c r="D382" s="4" t="s">
        <v>697</v>
      </c>
      <c r="E382" s="6" t="s">
        <v>26</v>
      </c>
      <c r="F382" s="73">
        <v>11</v>
      </c>
      <c r="G382" s="68">
        <v>89.66</v>
      </c>
      <c r="H382" s="68">
        <f t="shared" si="47"/>
        <v>109.27</v>
      </c>
      <c r="I382" s="68">
        <f t="shared" si="54"/>
        <v>1201.97</v>
      </c>
      <c r="J382" s="7">
        <f t="shared" si="51"/>
        <v>7.320703160734617E-4</v>
      </c>
      <c r="L382" s="53"/>
    </row>
    <row r="383" spans="1:12" x14ac:dyDescent="0.2">
      <c r="A383" s="4" t="s">
        <v>976</v>
      </c>
      <c r="B383" s="5" t="s">
        <v>698</v>
      </c>
      <c r="C383" s="4" t="s">
        <v>215</v>
      </c>
      <c r="D383" s="4" t="s">
        <v>699</v>
      </c>
      <c r="E383" s="6" t="s">
        <v>26</v>
      </c>
      <c r="F383" s="73">
        <v>33</v>
      </c>
      <c r="G383" s="68">
        <v>12.08</v>
      </c>
      <c r="H383" s="68">
        <f t="shared" si="47"/>
        <v>14.72</v>
      </c>
      <c r="I383" s="68">
        <f t="shared" si="54"/>
        <v>485.76</v>
      </c>
      <c r="J383" s="7">
        <f t="shared" si="51"/>
        <v>2.9585636641167812E-4</v>
      </c>
      <c r="L383" s="53"/>
    </row>
    <row r="384" spans="1:12" x14ac:dyDescent="0.2">
      <c r="A384" s="4" t="s">
        <v>977</v>
      </c>
      <c r="B384" s="5" t="s">
        <v>700</v>
      </c>
      <c r="C384" s="4" t="s">
        <v>118</v>
      </c>
      <c r="D384" s="4" t="s">
        <v>701</v>
      </c>
      <c r="E384" s="6" t="s">
        <v>26</v>
      </c>
      <c r="F384" s="73">
        <v>11</v>
      </c>
      <c r="G384" s="68">
        <v>20.02</v>
      </c>
      <c r="H384" s="68">
        <f t="shared" si="47"/>
        <v>24.4</v>
      </c>
      <c r="I384" s="68">
        <f t="shared" si="54"/>
        <v>268.39999999999998</v>
      </c>
      <c r="J384" s="7">
        <f t="shared" si="51"/>
        <v>1.6347136187601781E-4</v>
      </c>
      <c r="L384" s="53"/>
    </row>
    <row r="385" spans="1:13" x14ac:dyDescent="0.2">
      <c r="A385" s="4" t="s">
        <v>978</v>
      </c>
      <c r="B385" s="5" t="s">
        <v>702</v>
      </c>
      <c r="C385" s="4" t="s">
        <v>118</v>
      </c>
      <c r="D385" s="4" t="s">
        <v>703</v>
      </c>
      <c r="E385" s="6" t="s">
        <v>26</v>
      </c>
      <c r="F385" s="73">
        <v>16</v>
      </c>
      <c r="G385" s="68">
        <v>25.81</v>
      </c>
      <c r="H385" s="68">
        <f t="shared" si="47"/>
        <v>31.45</v>
      </c>
      <c r="I385" s="68">
        <f t="shared" si="54"/>
        <v>503.2</v>
      </c>
      <c r="J385" s="7">
        <f t="shared" si="51"/>
        <v>3.0647835058126736E-4</v>
      </c>
      <c r="L385" s="53"/>
    </row>
    <row r="386" spans="1:13" x14ac:dyDescent="0.2">
      <c r="A386" s="11" t="s">
        <v>704</v>
      </c>
      <c r="B386" s="11"/>
      <c r="C386" s="11"/>
      <c r="D386" s="11" t="s">
        <v>705</v>
      </c>
      <c r="E386" s="11"/>
      <c r="F386" s="72"/>
      <c r="G386" s="66"/>
      <c r="H386" s="66"/>
      <c r="I386" s="67">
        <f>SUM(I387:I390)</f>
        <v>14186.84</v>
      </c>
      <c r="J386" s="12">
        <f t="shared" si="51"/>
        <v>8.6406186867256495E-3</v>
      </c>
      <c r="L386" s="53"/>
    </row>
    <row r="387" spans="1:13" ht="25.5" x14ac:dyDescent="0.2">
      <c r="A387" s="4" t="s">
        <v>706</v>
      </c>
      <c r="B387" s="5" t="s">
        <v>707</v>
      </c>
      <c r="C387" s="4" t="s">
        <v>17</v>
      </c>
      <c r="D387" s="4" t="s">
        <v>708</v>
      </c>
      <c r="E387" s="6" t="s">
        <v>19</v>
      </c>
      <c r="F387" s="73">
        <v>3</v>
      </c>
      <c r="G387" s="68">
        <v>627.33000000000004</v>
      </c>
      <c r="H387" s="68">
        <f t="shared" si="47"/>
        <v>764.58</v>
      </c>
      <c r="I387" s="68">
        <f t="shared" ref="I387:I390" si="55">TRUNC(F387*H387,2)</f>
        <v>2293.7399999999998</v>
      </c>
      <c r="J387" s="7">
        <f t="shared" si="51"/>
        <v>1.397022360616606E-3</v>
      </c>
      <c r="L387" s="53"/>
    </row>
    <row r="388" spans="1:13" ht="51" x14ac:dyDescent="0.2">
      <c r="A388" s="4" t="s">
        <v>979</v>
      </c>
      <c r="B388" s="5" t="s">
        <v>709</v>
      </c>
      <c r="C388" s="4" t="s">
        <v>263</v>
      </c>
      <c r="D388" s="4" t="s">
        <v>710</v>
      </c>
      <c r="E388" s="6" t="s">
        <v>381</v>
      </c>
      <c r="F388" s="73">
        <v>1</v>
      </c>
      <c r="G388" s="68">
        <v>1921.08</v>
      </c>
      <c r="H388" s="68">
        <f t="shared" si="47"/>
        <v>2341.41</v>
      </c>
      <c r="I388" s="68">
        <f t="shared" si="55"/>
        <v>2341.41</v>
      </c>
      <c r="J388" s="7">
        <f t="shared" si="51"/>
        <v>1.4260561900526336E-3</v>
      </c>
      <c r="L388" s="53"/>
    </row>
    <row r="389" spans="1:13" ht="25.5" x14ac:dyDescent="0.2">
      <c r="A389" s="4" t="s">
        <v>980</v>
      </c>
      <c r="B389" s="5" t="s">
        <v>711</v>
      </c>
      <c r="C389" s="4" t="s">
        <v>17</v>
      </c>
      <c r="D389" s="4" t="s">
        <v>712</v>
      </c>
      <c r="E389" s="6" t="s">
        <v>23</v>
      </c>
      <c r="F389" s="73">
        <v>67.540000000000006</v>
      </c>
      <c r="G389" s="68">
        <v>17.73</v>
      </c>
      <c r="H389" s="68">
        <f t="shared" si="47"/>
        <v>21.6</v>
      </c>
      <c r="I389" s="68">
        <f t="shared" si="55"/>
        <v>1458.86</v>
      </c>
      <c r="J389" s="7">
        <f t="shared" si="51"/>
        <v>8.8853141202104068E-4</v>
      </c>
      <c r="L389" s="53"/>
    </row>
    <row r="390" spans="1:13" ht="25.5" x14ac:dyDescent="0.2">
      <c r="A390" s="4" t="s">
        <v>981</v>
      </c>
      <c r="B390" s="5">
        <v>3</v>
      </c>
      <c r="C390" s="4" t="s">
        <v>1069</v>
      </c>
      <c r="D390" s="4" t="s">
        <v>1070</v>
      </c>
      <c r="E390" s="52" t="s">
        <v>47</v>
      </c>
      <c r="F390" s="73">
        <v>1</v>
      </c>
      <c r="G390" s="68">
        <f>6640</f>
        <v>6640</v>
      </c>
      <c r="H390" s="68">
        <f t="shared" ref="H390:H392" si="56">TRUNC((1+$G$6)*G390,2)</f>
        <v>8092.83</v>
      </c>
      <c r="I390" s="68">
        <f t="shared" si="55"/>
        <v>8092.83</v>
      </c>
      <c r="J390" s="7">
        <f t="shared" si="51"/>
        <v>4.9290087240353693E-3</v>
      </c>
      <c r="L390" s="53"/>
    </row>
    <row r="391" spans="1:13" x14ac:dyDescent="0.2">
      <c r="A391" s="11" t="s">
        <v>713</v>
      </c>
      <c r="B391" s="11"/>
      <c r="C391" s="11"/>
      <c r="D391" s="11" t="s">
        <v>714</v>
      </c>
      <c r="E391" s="11"/>
      <c r="F391" s="72"/>
      <c r="G391" s="66"/>
      <c r="H391" s="66"/>
      <c r="I391" s="67">
        <f>SUM(I392)</f>
        <v>3358.32</v>
      </c>
      <c r="J391" s="12">
        <f t="shared" si="51"/>
        <v>2.0454140984182867E-3</v>
      </c>
      <c r="L391" s="53"/>
    </row>
    <row r="392" spans="1:13" ht="25.5" x14ac:dyDescent="0.2">
      <c r="A392" s="4" t="s">
        <v>715</v>
      </c>
      <c r="B392" s="5" t="s">
        <v>716</v>
      </c>
      <c r="C392" s="4" t="s">
        <v>17</v>
      </c>
      <c r="D392" s="4" t="s">
        <v>717</v>
      </c>
      <c r="E392" s="6" t="s">
        <v>23</v>
      </c>
      <c r="F392" s="73">
        <v>518.26</v>
      </c>
      <c r="G392" s="68">
        <v>5.32</v>
      </c>
      <c r="H392" s="68">
        <f t="shared" si="56"/>
        <v>6.48</v>
      </c>
      <c r="I392" s="68">
        <f t="shared" ref="I392" si="57">TRUNC(F392*H392,2)</f>
        <v>3358.32</v>
      </c>
      <c r="J392" s="7">
        <f t="shared" si="51"/>
        <v>2.0454140984182867E-3</v>
      </c>
      <c r="L392" s="53"/>
    </row>
    <row r="393" spans="1:13" x14ac:dyDescent="0.2">
      <c r="J393" s="81">
        <f>SUM(J391,J386,J375,J372,J340,J326,J266,J259,J241,J216,J204,J167,J157,J142,J131,J128,J122,J106,J98,J46,J19,J10)</f>
        <v>0.99999999999999989</v>
      </c>
    </row>
    <row r="394" spans="1:13" s="63" customFormat="1" ht="17.45" customHeight="1" x14ac:dyDescent="0.25">
      <c r="F394" s="71"/>
      <c r="G394" s="71"/>
      <c r="H394" s="95" t="s">
        <v>718</v>
      </c>
      <c r="I394" s="95"/>
      <c r="J394" s="64">
        <f>TRUNC(J396/1.2188,2)</f>
        <v>1347126.51</v>
      </c>
    </row>
    <row r="395" spans="1:13" s="63" customFormat="1" ht="17.45" customHeight="1" x14ac:dyDescent="0.25">
      <c r="A395" s="63" t="s">
        <v>1082</v>
      </c>
      <c r="F395" s="71"/>
      <c r="G395" s="71"/>
      <c r="H395" s="95" t="s">
        <v>719</v>
      </c>
      <c r="I395" s="95"/>
      <c r="J395" s="64">
        <f>J396-J394</f>
        <v>294751.29000000004</v>
      </c>
      <c r="K395" s="96"/>
      <c r="L395" s="97"/>
      <c r="M395" s="97"/>
    </row>
    <row r="396" spans="1:13" s="63" customFormat="1" ht="17.45" customHeight="1" x14ac:dyDescent="0.25">
      <c r="A396" s="63" t="s">
        <v>1095</v>
      </c>
      <c r="F396" s="71"/>
      <c r="G396" s="71"/>
      <c r="H396" s="95" t="s">
        <v>720</v>
      </c>
      <c r="I396" s="95"/>
      <c r="J396" s="64">
        <f>TRUNC(SUM(I391,I386,I375,I372,I340,I326,I266,I259,I241,I216,I204,I167,I157,I142,I131,I128,I122,I106,I98,I46,I19,I10),2)</f>
        <v>1641877.8</v>
      </c>
    </row>
    <row r="398" spans="1:13" x14ac:dyDescent="0.2">
      <c r="K398" s="88"/>
      <c r="L398" s="89"/>
      <c r="M398" s="89"/>
    </row>
    <row r="399" spans="1:13" ht="18" x14ac:dyDescent="0.25">
      <c r="I399" s="76"/>
      <c r="J399" s="77"/>
    </row>
    <row r="401" spans="1:13" x14ac:dyDescent="0.2">
      <c r="K401" s="88"/>
      <c r="L401" s="89"/>
      <c r="M401" s="89"/>
    </row>
    <row r="402" spans="1:13" x14ac:dyDescent="0.2">
      <c r="A402" t="s">
        <v>1031</v>
      </c>
      <c r="L402" s="80"/>
    </row>
    <row r="404" spans="1:13" x14ac:dyDescent="0.2">
      <c r="K404" s="88"/>
      <c r="L404" s="89"/>
      <c r="M404" s="89"/>
    </row>
    <row r="405" spans="1:13" x14ac:dyDescent="0.2">
      <c r="D405" s="98" t="s">
        <v>721</v>
      </c>
      <c r="E405" s="98"/>
      <c r="F405" s="98"/>
    </row>
    <row r="406" spans="1:13" ht="56.1" customHeight="1" x14ac:dyDescent="0.2">
      <c r="D406" s="99" t="s">
        <v>1012</v>
      </c>
      <c r="E406" s="99"/>
      <c r="F406" s="99"/>
      <c r="K406" s="54"/>
    </row>
    <row r="407" spans="1:13" x14ac:dyDescent="0.2">
      <c r="K407" s="54"/>
    </row>
    <row r="410" spans="1:13" x14ac:dyDescent="0.2">
      <c r="K410" s="88"/>
      <c r="L410" s="89"/>
      <c r="M410" s="89"/>
    </row>
  </sheetData>
  <mergeCells count="20">
    <mergeCell ref="K410:M410"/>
    <mergeCell ref="A7:J7"/>
    <mergeCell ref="A9:J9"/>
    <mergeCell ref="H394:I394"/>
    <mergeCell ref="H395:I395"/>
    <mergeCell ref="K395:M395"/>
    <mergeCell ref="H396:I396"/>
    <mergeCell ref="K398:M398"/>
    <mergeCell ref="K401:M401"/>
    <mergeCell ref="K404:M404"/>
    <mergeCell ref="D405:F405"/>
    <mergeCell ref="D406:F406"/>
    <mergeCell ref="A5:D5"/>
    <mergeCell ref="E5:F5"/>
    <mergeCell ref="G5:H5"/>
    <mergeCell ref="I5:J5"/>
    <mergeCell ref="A6:D6"/>
    <mergeCell ref="E6:F6"/>
    <mergeCell ref="G6:H6"/>
    <mergeCell ref="I6:J6"/>
  </mergeCells>
  <pageMargins left="0.51181102362204722" right="0.51181102362204722" top="1.1811023622047245" bottom="0.98425196850393704" header="0.59055118110236227" footer="0.19685039370078741"/>
  <pageSetup paperSize="9" scale="70" orientation="landscape" r:id="rId1"/>
  <headerFooter>
    <oddHeader>&amp;L&amp;G&amp;R&amp;P</oddHeader>
    <oddFooter>&amp;R&amp;G</oddFooter>
  </headerFooter>
  <rowBreaks count="3" manualBreakCount="3">
    <brk id="1" max="16383" man="1"/>
    <brk id="2" max="16383" man="1"/>
    <brk id="3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2" zoomScale="70" zoomScaleNormal="70" workbookViewId="0">
      <selection activeCell="B31" sqref="B31:B32"/>
    </sheetView>
  </sheetViews>
  <sheetFormatPr defaultRowHeight="14.25" x14ac:dyDescent="0.2"/>
  <cols>
    <col min="2" max="2" width="31" customWidth="1"/>
    <col min="3" max="3" width="11.125" customWidth="1"/>
    <col min="4" max="11" width="12.625" customWidth="1"/>
  </cols>
  <sheetData>
    <row r="1" spans="1:13" ht="20.25" x14ac:dyDescent="0.2">
      <c r="A1" s="106" t="str">
        <f>'PLANILHA SINTÉTICA - Alterada'!A5:D5</f>
        <v>Obra</v>
      </c>
      <c r="B1" s="106"/>
      <c r="C1" s="106"/>
      <c r="D1" s="106"/>
      <c r="E1" s="106"/>
      <c r="F1" s="106"/>
      <c r="G1" s="106"/>
      <c r="H1" s="34"/>
      <c r="I1" s="34"/>
      <c r="J1" s="34"/>
      <c r="K1" s="35"/>
    </row>
    <row r="2" spans="1:13" ht="18" x14ac:dyDescent="0.2">
      <c r="A2" s="107" t="str">
        <f>'PLANILHA SINTÉTICA - Alterada'!A6:D6</f>
        <v>CONSTRUÇÃO DA NOVA SEDE DA CÂMARA MUNICIPAL DE ITAPEVA - MG</v>
      </c>
      <c r="B2" s="107"/>
      <c r="C2" s="107"/>
      <c r="D2" s="107"/>
      <c r="E2" s="107"/>
      <c r="F2" s="107"/>
      <c r="G2" s="107"/>
      <c r="H2" s="34"/>
      <c r="I2" s="34"/>
      <c r="J2" s="34"/>
      <c r="K2" s="35"/>
    </row>
    <row r="3" spans="1:13" x14ac:dyDescent="0.2">
      <c r="B3" s="108"/>
      <c r="C3" s="108"/>
      <c r="D3" s="108"/>
      <c r="E3" s="108"/>
      <c r="F3" s="108"/>
      <c r="G3" s="108"/>
      <c r="H3" s="36"/>
      <c r="I3" s="109"/>
      <c r="J3" s="109"/>
      <c r="K3" s="109"/>
    </row>
    <row r="4" spans="1:13" ht="40.5" customHeight="1" x14ac:dyDescent="0.2">
      <c r="A4" s="37" t="s">
        <v>1013</v>
      </c>
      <c r="B4" s="38" t="s">
        <v>1014</v>
      </c>
      <c r="C4" s="38" t="s">
        <v>1015</v>
      </c>
      <c r="D4" s="38" t="s">
        <v>1016</v>
      </c>
      <c r="E4" s="39" t="s">
        <v>1017</v>
      </c>
      <c r="F4" s="39" t="s">
        <v>1018</v>
      </c>
      <c r="G4" s="39" t="s">
        <v>1019</v>
      </c>
      <c r="H4" s="39" t="s">
        <v>1020</v>
      </c>
      <c r="I4" s="39" t="s">
        <v>1021</v>
      </c>
      <c r="J4" s="39" t="s">
        <v>1022</v>
      </c>
      <c r="K4" s="39" t="s">
        <v>1023</v>
      </c>
    </row>
    <row r="5" spans="1:13" x14ac:dyDescent="0.2">
      <c r="A5" s="101">
        <v>1</v>
      </c>
      <c r="B5" s="102" t="str">
        <f>'PLANILHA SINTÉTICA - Alterada'!D10</f>
        <v>SERVIÇOS PRELIMINARES</v>
      </c>
      <c r="C5" s="40" t="s">
        <v>1024</v>
      </c>
      <c r="D5" s="41">
        <f>D6/$D$51</f>
        <v>4.0395570242803693E-2</v>
      </c>
      <c r="E5" s="41">
        <v>1</v>
      </c>
      <c r="F5" s="42"/>
      <c r="G5" s="42"/>
      <c r="H5" s="42"/>
      <c r="I5" s="42"/>
      <c r="J5" s="42"/>
      <c r="K5" s="43">
        <f t="shared" ref="K5:K48" si="0">SUM(E5:J5)</f>
        <v>1</v>
      </c>
    </row>
    <row r="6" spans="1:13" x14ac:dyDescent="0.2">
      <c r="A6" s="101"/>
      <c r="B6" s="102"/>
      <c r="C6" s="44" t="s">
        <v>1025</v>
      </c>
      <c r="D6" s="45">
        <f>'PLANILHA SINTÉTICA - Alterada'!I10</f>
        <v>66324.59</v>
      </c>
      <c r="E6" s="46">
        <f>E5*$D$6</f>
        <v>66324.59</v>
      </c>
      <c r="F6" s="46" t="s">
        <v>1026</v>
      </c>
      <c r="G6" s="46" t="s">
        <v>1026</v>
      </c>
      <c r="H6" s="46" t="s">
        <v>1026</v>
      </c>
      <c r="I6" s="46" t="s">
        <v>1026</v>
      </c>
      <c r="J6" s="46" t="s">
        <v>1026</v>
      </c>
      <c r="K6" s="46">
        <f t="shared" si="0"/>
        <v>66324.59</v>
      </c>
    </row>
    <row r="7" spans="1:13" x14ac:dyDescent="0.2">
      <c r="A7" s="101">
        <v>2</v>
      </c>
      <c r="B7" s="102" t="s">
        <v>38</v>
      </c>
      <c r="C7" s="40" t="s">
        <v>1024</v>
      </c>
      <c r="D7" s="41">
        <f>D8/$D$51</f>
        <v>0.11660551108005723</v>
      </c>
      <c r="E7" s="41">
        <v>1</v>
      </c>
      <c r="F7" s="43"/>
      <c r="G7" s="43"/>
      <c r="H7" s="43"/>
      <c r="I7" s="43"/>
      <c r="J7" s="43"/>
      <c r="K7" s="43">
        <f t="shared" si="0"/>
        <v>1</v>
      </c>
    </row>
    <row r="8" spans="1:13" x14ac:dyDescent="0.2">
      <c r="A8" s="101"/>
      <c r="B8" s="102"/>
      <c r="C8" s="44" t="s">
        <v>1025</v>
      </c>
      <c r="D8" s="45">
        <f>'PLANILHA SINTÉTICA - Alterada'!I19</f>
        <v>191452</v>
      </c>
      <c r="E8" s="46">
        <f>E7*$D$8</f>
        <v>191452</v>
      </c>
      <c r="F8" s="46"/>
      <c r="G8" s="46" t="s">
        <v>1026</v>
      </c>
      <c r="H8" s="46" t="s">
        <v>1026</v>
      </c>
      <c r="I8" s="46" t="s">
        <v>1026</v>
      </c>
      <c r="J8" s="47" t="s">
        <v>1026</v>
      </c>
      <c r="K8" s="46">
        <f t="shared" si="0"/>
        <v>191452</v>
      </c>
    </row>
    <row r="9" spans="1:13" x14ac:dyDescent="0.2">
      <c r="A9" s="101">
        <v>3</v>
      </c>
      <c r="B9" s="102" t="s">
        <v>89</v>
      </c>
      <c r="C9" s="40" t="s">
        <v>1024</v>
      </c>
      <c r="D9" s="41">
        <f>D10/$D$51</f>
        <v>0.28231797762293881</v>
      </c>
      <c r="E9" s="41"/>
      <c r="F9" s="41">
        <v>0.5</v>
      </c>
      <c r="G9" s="41">
        <v>0.5</v>
      </c>
      <c r="H9" s="41"/>
      <c r="I9" s="41"/>
      <c r="J9" s="43"/>
      <c r="K9" s="43">
        <f t="shared" si="0"/>
        <v>1</v>
      </c>
    </row>
    <row r="10" spans="1:13" x14ac:dyDescent="0.2">
      <c r="A10" s="101"/>
      <c r="B10" s="102"/>
      <c r="C10" s="44" t="s">
        <v>1025</v>
      </c>
      <c r="D10" s="45">
        <f>'PLANILHA SINTÉTICA - Alterada'!I46</f>
        <v>463531.62</v>
      </c>
      <c r="E10" s="46"/>
      <c r="F10" s="46">
        <f>F9*$D$10</f>
        <v>231765.81</v>
      </c>
      <c r="G10" s="46">
        <f>G9*$D$10</f>
        <v>231765.81</v>
      </c>
      <c r="H10" s="46"/>
      <c r="I10" s="46"/>
      <c r="J10" s="46"/>
      <c r="K10" s="46">
        <f t="shared" si="0"/>
        <v>463531.62</v>
      </c>
    </row>
    <row r="11" spans="1:13" x14ac:dyDescent="0.2">
      <c r="A11" s="101">
        <v>4</v>
      </c>
      <c r="B11" s="102" t="s">
        <v>170</v>
      </c>
      <c r="C11" s="40" t="s">
        <v>1024</v>
      </c>
      <c r="D11" s="41">
        <f>D12/$D$51</f>
        <v>7.2845384717425382E-2</v>
      </c>
      <c r="E11" s="41"/>
      <c r="F11" s="41">
        <v>0.2</v>
      </c>
      <c r="G11" s="41">
        <v>0.5</v>
      </c>
      <c r="H11" s="41">
        <v>0.3</v>
      </c>
      <c r="I11" s="41"/>
      <c r="J11" s="41"/>
      <c r="K11" s="43">
        <f t="shared" si="0"/>
        <v>1</v>
      </c>
    </row>
    <row r="12" spans="1:13" x14ac:dyDescent="0.2">
      <c r="A12" s="101"/>
      <c r="B12" s="102"/>
      <c r="C12" s="44" t="s">
        <v>1025</v>
      </c>
      <c r="D12" s="45">
        <f>'PLANILHA SINTÉTICA - Alterada'!I98</f>
        <v>119603.22</v>
      </c>
      <c r="E12" s="46"/>
      <c r="F12" s="46">
        <f>F11*$D$12</f>
        <v>23920.644</v>
      </c>
      <c r="G12" s="46">
        <f t="shared" ref="G12:H12" si="1">G11*$D$12</f>
        <v>59801.61</v>
      </c>
      <c r="H12" s="46">
        <f t="shared" si="1"/>
        <v>35880.966</v>
      </c>
      <c r="I12" s="46"/>
      <c r="J12" s="46"/>
      <c r="K12" s="46">
        <f t="shared" si="0"/>
        <v>119603.22</v>
      </c>
    </row>
    <row r="13" spans="1:13" x14ac:dyDescent="0.2">
      <c r="A13" s="101">
        <v>5</v>
      </c>
      <c r="B13" s="102" t="s">
        <v>187</v>
      </c>
      <c r="C13" s="40" t="s">
        <v>1024</v>
      </c>
      <c r="D13" s="41">
        <f>D14/$D$51</f>
        <v>8.7368578830897173E-2</v>
      </c>
      <c r="E13" s="43"/>
      <c r="F13" s="43"/>
      <c r="G13" s="43"/>
      <c r="H13" s="41">
        <v>1</v>
      </c>
      <c r="I13" s="43"/>
      <c r="J13" s="41"/>
      <c r="K13" s="43">
        <f t="shared" si="0"/>
        <v>1</v>
      </c>
      <c r="M13" s="48"/>
    </row>
    <row r="14" spans="1:13" x14ac:dyDescent="0.2">
      <c r="A14" s="101"/>
      <c r="B14" s="102"/>
      <c r="C14" s="44" t="s">
        <v>1025</v>
      </c>
      <c r="D14" s="45">
        <f>'PLANILHA SINTÉTICA - Alterada'!I106</f>
        <v>143448.53000000003</v>
      </c>
      <c r="E14" s="46"/>
      <c r="F14" s="46"/>
      <c r="G14" s="46"/>
      <c r="H14" s="46">
        <f>H13*$D$14</f>
        <v>143448.53000000003</v>
      </c>
      <c r="I14" s="46"/>
      <c r="J14" s="46"/>
      <c r="K14" s="46">
        <f t="shared" si="0"/>
        <v>143448.53000000003</v>
      </c>
    </row>
    <row r="15" spans="1:13" x14ac:dyDescent="0.2">
      <c r="A15" s="101">
        <v>6</v>
      </c>
      <c r="B15" s="102" t="s">
        <v>222</v>
      </c>
      <c r="C15" s="40" t="s">
        <v>1024</v>
      </c>
      <c r="D15" s="41">
        <f>D16/$D$51</f>
        <v>3.5933539024646043E-2</v>
      </c>
      <c r="E15" s="43"/>
      <c r="F15" s="41"/>
      <c r="G15" s="43"/>
      <c r="H15" s="41">
        <v>1</v>
      </c>
      <c r="I15" s="41"/>
      <c r="J15" s="43"/>
      <c r="K15" s="43">
        <f t="shared" si="0"/>
        <v>1</v>
      </c>
    </row>
    <row r="16" spans="1:13" x14ac:dyDescent="0.2">
      <c r="A16" s="101"/>
      <c r="B16" s="102"/>
      <c r="C16" s="44" t="s">
        <v>1025</v>
      </c>
      <c r="D16" s="45">
        <f>'PLANILHA SINTÉTICA - Alterada'!I122</f>
        <v>58998.479999999996</v>
      </c>
      <c r="E16" s="46"/>
      <c r="F16" s="46"/>
      <c r="G16" s="46"/>
      <c r="H16" s="46">
        <f>H15*$D$16</f>
        <v>58998.479999999996</v>
      </c>
      <c r="I16" s="46"/>
      <c r="J16" s="46"/>
      <c r="K16" s="46">
        <f t="shared" si="0"/>
        <v>58998.479999999996</v>
      </c>
    </row>
    <row r="17" spans="1:13" x14ac:dyDescent="0.2">
      <c r="A17" s="101">
        <v>7</v>
      </c>
      <c r="B17" s="102" t="s">
        <v>235</v>
      </c>
      <c r="C17" s="40" t="s">
        <v>1024</v>
      </c>
      <c r="D17" s="41">
        <f>D18/$D$51</f>
        <v>2.8519296624876715E-3</v>
      </c>
      <c r="E17" s="41">
        <v>0.30235299999999998</v>
      </c>
      <c r="F17" s="42"/>
      <c r="G17" s="43"/>
      <c r="H17" s="41">
        <f>1-E17</f>
        <v>0.69764700000000002</v>
      </c>
      <c r="I17" s="41"/>
      <c r="J17" s="41"/>
      <c r="K17" s="43">
        <f t="shared" si="0"/>
        <v>1</v>
      </c>
      <c r="M17" s="48"/>
    </row>
    <row r="18" spans="1:13" x14ac:dyDescent="0.2">
      <c r="A18" s="101"/>
      <c r="B18" s="102"/>
      <c r="C18" s="44" t="s">
        <v>1025</v>
      </c>
      <c r="D18" s="45">
        <f>'PLANILHA SINTÉTICA - Alterada'!I128</f>
        <v>4682.5200000000004</v>
      </c>
      <c r="E18" s="46">
        <f>E17*$D$18</f>
        <v>1415.7739695600001</v>
      </c>
      <c r="F18" s="46"/>
      <c r="G18" s="46"/>
      <c r="H18" s="46">
        <f>H17*$D$18</f>
        <v>3266.7460304400006</v>
      </c>
      <c r="I18" s="46"/>
      <c r="J18" s="46"/>
      <c r="K18" s="46">
        <f t="shared" si="0"/>
        <v>4682.5200000000004</v>
      </c>
    </row>
    <row r="19" spans="1:13" x14ac:dyDescent="0.2">
      <c r="A19" s="101">
        <v>8</v>
      </c>
      <c r="B19" s="102" t="s">
        <v>242</v>
      </c>
      <c r="C19" s="40" t="s">
        <v>1024</v>
      </c>
      <c r="D19" s="41">
        <f>D20/$D$51</f>
        <v>8.1225009559176678E-2</v>
      </c>
      <c r="E19" s="41"/>
      <c r="F19" s="41"/>
      <c r="G19" s="41">
        <v>0.2</v>
      </c>
      <c r="H19" s="41">
        <v>0.5</v>
      </c>
      <c r="I19" s="41">
        <v>0.3</v>
      </c>
      <c r="J19" s="43"/>
      <c r="K19" s="43">
        <f t="shared" si="0"/>
        <v>1</v>
      </c>
      <c r="M19" s="49"/>
    </row>
    <row r="20" spans="1:13" x14ac:dyDescent="0.2">
      <c r="A20" s="101"/>
      <c r="B20" s="102"/>
      <c r="C20" s="44" t="s">
        <v>1025</v>
      </c>
      <c r="D20" s="45">
        <f>'PLANILHA SINTÉTICA - Alterada'!I131</f>
        <v>133361.53999999998</v>
      </c>
      <c r="E20" s="46"/>
      <c r="F20" s="46"/>
      <c r="G20" s="46">
        <f>G19*$D$20</f>
        <v>26672.307999999997</v>
      </c>
      <c r="H20" s="46">
        <f t="shared" ref="H20:I20" si="2">H19*$D$20</f>
        <v>66680.76999999999</v>
      </c>
      <c r="I20" s="46">
        <f t="shared" si="2"/>
        <v>40008.461999999992</v>
      </c>
      <c r="J20" s="46"/>
      <c r="K20" s="46">
        <f t="shared" si="0"/>
        <v>133361.53999999998</v>
      </c>
    </row>
    <row r="21" spans="1:13" x14ac:dyDescent="0.2">
      <c r="A21" s="101">
        <v>9</v>
      </c>
      <c r="B21" s="102" t="s">
        <v>267</v>
      </c>
      <c r="C21" s="40" t="s">
        <v>1024</v>
      </c>
      <c r="D21" s="41">
        <f>D22/$D$51</f>
        <v>7.1439360468848537E-2</v>
      </c>
      <c r="E21" s="43"/>
      <c r="F21" s="43"/>
      <c r="G21" s="43"/>
      <c r="H21" s="43">
        <v>0.3</v>
      </c>
      <c r="I21" s="43">
        <v>0.7</v>
      </c>
      <c r="J21" s="43"/>
      <c r="K21" s="43">
        <f t="shared" si="0"/>
        <v>1</v>
      </c>
      <c r="M21" s="48"/>
    </row>
    <row r="22" spans="1:13" x14ac:dyDescent="0.2">
      <c r="A22" s="101"/>
      <c r="B22" s="102"/>
      <c r="C22" s="44" t="s">
        <v>1025</v>
      </c>
      <c r="D22" s="45">
        <f>'PLANILHA SINTÉTICA - Alterada'!I142</f>
        <v>117294.70000000001</v>
      </c>
      <c r="E22" s="46"/>
      <c r="F22" s="46"/>
      <c r="G22" s="46"/>
      <c r="H22" s="46">
        <f>H21*$D$22</f>
        <v>35188.410000000003</v>
      </c>
      <c r="I22" s="46">
        <f>I21*$D$22</f>
        <v>82106.290000000008</v>
      </c>
      <c r="J22" s="46"/>
      <c r="K22" s="46">
        <f t="shared" si="0"/>
        <v>117294.70000000001</v>
      </c>
    </row>
    <row r="23" spans="1:13" x14ac:dyDescent="0.2">
      <c r="A23" s="101">
        <v>10</v>
      </c>
      <c r="B23" s="102" t="s">
        <v>299</v>
      </c>
      <c r="C23" s="40" t="s">
        <v>1024</v>
      </c>
      <c r="D23" s="41">
        <f>D24/$D$51</f>
        <v>6.078326901064135E-2</v>
      </c>
      <c r="E23" s="43"/>
      <c r="F23" s="43"/>
      <c r="G23" s="43"/>
      <c r="H23" s="43"/>
      <c r="I23" s="41">
        <v>0.35</v>
      </c>
      <c r="J23" s="41">
        <v>0.65</v>
      </c>
      <c r="K23" s="43">
        <f t="shared" si="0"/>
        <v>1</v>
      </c>
    </row>
    <row r="24" spans="1:13" x14ac:dyDescent="0.2">
      <c r="A24" s="101"/>
      <c r="B24" s="102"/>
      <c r="C24" s="44" t="s">
        <v>1025</v>
      </c>
      <c r="D24" s="45">
        <f>'PLANILHA SINTÉTICA - Alterada'!I157</f>
        <v>99798.7</v>
      </c>
      <c r="E24" s="46"/>
      <c r="F24" s="46"/>
      <c r="G24" s="46"/>
      <c r="H24" s="46"/>
      <c r="I24" s="46">
        <f>I23*$D$24</f>
        <v>34929.544999999998</v>
      </c>
      <c r="J24" s="46">
        <f>J23*$D$24</f>
        <v>64869.154999999999</v>
      </c>
      <c r="K24" s="46">
        <f t="shared" si="0"/>
        <v>99798.7</v>
      </c>
    </row>
    <row r="25" spans="1:13" x14ac:dyDescent="0.2">
      <c r="A25" s="101">
        <v>11</v>
      </c>
      <c r="B25" s="102" t="str">
        <f>'PLANILHA SINTÉTICA - Alterada'!D167</f>
        <v>INSTALAÇÃO SANITÁRIA</v>
      </c>
      <c r="C25" s="40" t="s">
        <v>1024</v>
      </c>
      <c r="D25" s="41">
        <f>D26/$D$51</f>
        <v>6.212301548872882E-3</v>
      </c>
      <c r="E25" s="43"/>
      <c r="F25" s="43"/>
      <c r="G25" s="43"/>
      <c r="H25" s="41">
        <v>0.7</v>
      </c>
      <c r="I25" s="41">
        <v>0.3</v>
      </c>
      <c r="J25" s="43"/>
      <c r="K25" s="43">
        <f t="shared" si="0"/>
        <v>1</v>
      </c>
    </row>
    <row r="26" spans="1:13" x14ac:dyDescent="0.2">
      <c r="A26" s="101"/>
      <c r="B26" s="102"/>
      <c r="C26" s="44" t="s">
        <v>1025</v>
      </c>
      <c r="D26" s="45">
        <f>'PLANILHA SINTÉTICA - Alterada'!I167</f>
        <v>10199.84</v>
      </c>
      <c r="E26" s="46"/>
      <c r="F26" s="46"/>
      <c r="G26" s="46"/>
      <c r="H26" s="46">
        <f>H25*$D$26</f>
        <v>7139.8879999999999</v>
      </c>
      <c r="I26" s="46">
        <f>I25*$D$26</f>
        <v>3059.9519999999998</v>
      </c>
      <c r="J26" s="46"/>
      <c r="K26" s="46">
        <f t="shared" si="0"/>
        <v>10199.84</v>
      </c>
    </row>
    <row r="27" spans="1:13" x14ac:dyDescent="0.2">
      <c r="A27" s="101">
        <v>12</v>
      </c>
      <c r="B27" s="105" t="str">
        <f>'PLANILHA SINTÉTICA - Alterada'!D204</f>
        <v>ÁGUAS PLUVIAIS</v>
      </c>
      <c r="C27" s="40" t="s">
        <v>1024</v>
      </c>
      <c r="D27" s="41">
        <f>D28/$D$51</f>
        <v>5.893361856771558E-3</v>
      </c>
      <c r="E27" s="43"/>
      <c r="F27" s="43"/>
      <c r="G27" s="41"/>
      <c r="H27" s="41">
        <v>0.7</v>
      </c>
      <c r="I27" s="41">
        <v>0.3</v>
      </c>
      <c r="J27" s="43"/>
      <c r="K27" s="43">
        <f t="shared" si="0"/>
        <v>1</v>
      </c>
    </row>
    <row r="28" spans="1:13" x14ac:dyDescent="0.2">
      <c r="A28" s="101"/>
      <c r="B28" s="102"/>
      <c r="C28" s="44" t="s">
        <v>1025</v>
      </c>
      <c r="D28" s="45">
        <f>'PLANILHA SINTÉTICA - Alterada'!I204</f>
        <v>9676.18</v>
      </c>
      <c r="E28" s="46"/>
      <c r="F28" s="46"/>
      <c r="G28" s="46"/>
      <c r="H28" s="46">
        <f>H27*$D$28</f>
        <v>6773.326</v>
      </c>
      <c r="I28" s="46">
        <f>I27*$D$28</f>
        <v>2902.8539999999998</v>
      </c>
      <c r="J28" s="46"/>
      <c r="K28" s="46">
        <f t="shared" si="0"/>
        <v>9676.18</v>
      </c>
    </row>
    <row r="29" spans="1:13" x14ac:dyDescent="0.2">
      <c r="A29" s="101">
        <v>13</v>
      </c>
      <c r="B29" s="102" t="str">
        <f>'PLANILHA SINTÉTICA - Alterada'!D216</f>
        <v>ESGOTO SANITÁRIO</v>
      </c>
      <c r="C29" s="40" t="s">
        <v>1024</v>
      </c>
      <c r="D29" s="41">
        <f>D30/$D$51</f>
        <v>9.1429825045444887E-3</v>
      </c>
      <c r="E29" s="43"/>
      <c r="F29" s="43"/>
      <c r="G29" s="43"/>
      <c r="H29" s="41">
        <v>0.7</v>
      </c>
      <c r="I29" s="41">
        <v>0.3</v>
      </c>
      <c r="J29" s="43"/>
      <c r="K29" s="43">
        <f t="shared" si="0"/>
        <v>1</v>
      </c>
    </row>
    <row r="30" spans="1:13" x14ac:dyDescent="0.2">
      <c r="A30" s="101"/>
      <c r="B30" s="102"/>
      <c r="C30" s="44" t="s">
        <v>1025</v>
      </c>
      <c r="D30" s="45">
        <f>'PLANILHA SINTÉTICA - Alterada'!I216</f>
        <v>15011.659999999996</v>
      </c>
      <c r="E30" s="46"/>
      <c r="F30" s="46"/>
      <c r="G30" s="46"/>
      <c r="H30" s="46">
        <f>H29*$D$30</f>
        <v>10508.161999999997</v>
      </c>
      <c r="I30" s="46">
        <f>I29*$D$30</f>
        <v>4503.4979999999987</v>
      </c>
      <c r="J30" s="46"/>
      <c r="K30" s="46">
        <f t="shared" si="0"/>
        <v>15011.659999999996</v>
      </c>
    </row>
    <row r="31" spans="1:13" x14ac:dyDescent="0.2">
      <c r="A31" s="101">
        <v>14</v>
      </c>
      <c r="B31" s="102" t="s">
        <v>461</v>
      </c>
      <c r="C31" s="40" t="s">
        <v>1024</v>
      </c>
      <c r="D31" s="41">
        <f>D32/$D$51</f>
        <v>1.2260565311255196E-2</v>
      </c>
      <c r="E31" s="43"/>
      <c r="F31" s="43"/>
      <c r="G31" s="41"/>
      <c r="H31" s="43"/>
      <c r="I31" s="41"/>
      <c r="J31" s="41">
        <v>1</v>
      </c>
      <c r="K31" s="43">
        <f t="shared" si="0"/>
        <v>1</v>
      </c>
      <c r="M31" s="48"/>
    </row>
    <row r="32" spans="1:13" x14ac:dyDescent="0.2">
      <c r="A32" s="101"/>
      <c r="B32" s="102"/>
      <c r="C32" s="44" t="s">
        <v>1025</v>
      </c>
      <c r="D32" s="45">
        <f>'PLANILHA SINTÉTICA - Alterada'!I241</f>
        <v>20130.349999999999</v>
      </c>
      <c r="E32" s="46"/>
      <c r="F32" s="46"/>
      <c r="G32" s="46"/>
      <c r="H32" s="46"/>
      <c r="I32" s="46"/>
      <c r="J32" s="46">
        <f>J31*$D$32</f>
        <v>20130.349999999999</v>
      </c>
      <c r="K32" s="46">
        <f t="shared" si="0"/>
        <v>20130.349999999999</v>
      </c>
    </row>
    <row r="33" spans="1:13" x14ac:dyDescent="0.2">
      <c r="A33" s="101">
        <v>15</v>
      </c>
      <c r="B33" s="102" t="s">
        <v>497</v>
      </c>
      <c r="C33" s="40" t="s">
        <v>1024</v>
      </c>
      <c r="D33" s="41">
        <f>D34/$D$51</f>
        <v>3.6104513990018014E-3</v>
      </c>
      <c r="E33" s="43"/>
      <c r="F33" s="43"/>
      <c r="G33" s="41"/>
      <c r="H33" s="43"/>
      <c r="I33" s="41"/>
      <c r="J33" s="41">
        <v>1</v>
      </c>
      <c r="K33" s="43">
        <f t="shared" si="0"/>
        <v>1</v>
      </c>
    </row>
    <row r="34" spans="1:13" x14ac:dyDescent="0.2">
      <c r="A34" s="101"/>
      <c r="B34" s="102"/>
      <c r="C34" s="44" t="s">
        <v>1025</v>
      </c>
      <c r="D34" s="45">
        <f>'PLANILHA SINTÉTICA - Alterada'!I259</f>
        <v>5927.92</v>
      </c>
      <c r="E34" s="46"/>
      <c r="F34" s="46"/>
      <c r="G34" s="46"/>
      <c r="H34" s="46"/>
      <c r="I34" s="46"/>
      <c r="J34" s="46">
        <f>J33*$D$34</f>
        <v>5927.92</v>
      </c>
      <c r="K34" s="46">
        <f t="shared" si="0"/>
        <v>5927.92</v>
      </c>
    </row>
    <row r="35" spans="1:13" x14ac:dyDescent="0.2">
      <c r="A35" s="101">
        <v>16</v>
      </c>
      <c r="B35" s="102" t="s">
        <v>512</v>
      </c>
      <c r="C35" s="40" t="s">
        <v>1024</v>
      </c>
      <c r="D35" s="41">
        <f>D36/$D$51</f>
        <v>6.2387919490719708E-2</v>
      </c>
      <c r="E35" s="43"/>
      <c r="F35" s="43"/>
      <c r="G35" s="43"/>
      <c r="H35" s="41">
        <v>0.11409999999999999</v>
      </c>
      <c r="I35" s="41">
        <v>0.49980000000000002</v>
      </c>
      <c r="J35" s="41">
        <f>1-H35-I35</f>
        <v>0.3861</v>
      </c>
      <c r="K35" s="43">
        <f t="shared" si="0"/>
        <v>1</v>
      </c>
    </row>
    <row r="36" spans="1:13" x14ac:dyDescent="0.2">
      <c r="A36" s="101"/>
      <c r="B36" s="102"/>
      <c r="C36" s="44" t="s">
        <v>1025</v>
      </c>
      <c r="D36" s="45">
        <f>'PLANILHA SINTÉTICA - Alterada'!I266</f>
        <v>102433.34</v>
      </c>
      <c r="E36" s="46"/>
      <c r="F36" s="46"/>
      <c r="G36" s="46"/>
      <c r="H36" s="46">
        <f>H35*$D$36</f>
        <v>11687.644093999999</v>
      </c>
      <c r="I36" s="46">
        <f t="shared" ref="I36:J36" si="3">I35*$D$36</f>
        <v>51196.183332000001</v>
      </c>
      <c r="J36" s="46">
        <f t="shared" si="3"/>
        <v>39549.512574</v>
      </c>
      <c r="K36" s="46">
        <f t="shared" si="0"/>
        <v>102433.34</v>
      </c>
    </row>
    <row r="37" spans="1:13" x14ac:dyDescent="0.2">
      <c r="A37" s="101">
        <v>17</v>
      </c>
      <c r="B37" s="102" t="s">
        <v>618</v>
      </c>
      <c r="C37" s="40" t="s">
        <v>1024</v>
      </c>
      <c r="D37" s="41">
        <f>D38/$D$51</f>
        <v>1.0124559818032742E-2</v>
      </c>
      <c r="E37" s="43"/>
      <c r="F37" s="43"/>
      <c r="G37" s="43"/>
      <c r="H37" s="41">
        <v>0.5</v>
      </c>
      <c r="I37" s="41">
        <v>0.5</v>
      </c>
      <c r="J37" s="43"/>
      <c r="K37" s="43">
        <f t="shared" si="0"/>
        <v>1</v>
      </c>
      <c r="M37" s="48"/>
    </row>
    <row r="38" spans="1:13" x14ac:dyDescent="0.2">
      <c r="A38" s="101"/>
      <c r="B38" s="102"/>
      <c r="C38" s="44" t="s">
        <v>1025</v>
      </c>
      <c r="D38" s="45">
        <f>'PLANILHA SINTÉTICA - Alterada'!I326</f>
        <v>16623.29</v>
      </c>
      <c r="E38" s="46"/>
      <c r="F38" s="46"/>
      <c r="G38" s="46"/>
      <c r="H38" s="46">
        <f>H37*$D$38</f>
        <v>8311.6450000000004</v>
      </c>
      <c r="I38" s="46">
        <f>I37*$D$38</f>
        <v>8311.6450000000004</v>
      </c>
      <c r="J38" s="46"/>
      <c r="K38" s="46">
        <f t="shared" si="0"/>
        <v>16623.29</v>
      </c>
    </row>
    <row r="39" spans="1:13" x14ac:dyDescent="0.2">
      <c r="A39" s="101">
        <v>18</v>
      </c>
      <c r="B39" s="102" t="s">
        <v>641</v>
      </c>
      <c r="C39" s="40" t="s">
        <v>1024</v>
      </c>
      <c r="D39" s="41">
        <f>D40/$D$51</f>
        <v>1.5171159510165738E-2</v>
      </c>
      <c r="E39" s="43"/>
      <c r="F39" s="43"/>
      <c r="G39" s="43"/>
      <c r="H39" s="41">
        <f>34.66%-0.17</f>
        <v>0.17659999999999995</v>
      </c>
      <c r="I39" s="41">
        <v>0.17</v>
      </c>
      <c r="J39" s="41">
        <f>1-H39-I39</f>
        <v>0.65339999999999998</v>
      </c>
      <c r="K39" s="43">
        <f t="shared" si="0"/>
        <v>1</v>
      </c>
      <c r="M39" s="48"/>
    </row>
    <row r="40" spans="1:13" x14ac:dyDescent="0.2">
      <c r="A40" s="101"/>
      <c r="B40" s="102"/>
      <c r="C40" s="44" t="s">
        <v>1025</v>
      </c>
      <c r="D40" s="45">
        <f>'PLANILHA SINTÉTICA - Alterada'!I340</f>
        <v>24909.19</v>
      </c>
      <c r="E40" s="46"/>
      <c r="F40" s="46"/>
      <c r="G40" s="46"/>
      <c r="H40" s="46">
        <f>H39*$D$40</f>
        <v>4398.9629539999987</v>
      </c>
      <c r="I40" s="46">
        <f t="shared" ref="I40:J40" si="4">I39*$D$40</f>
        <v>4234.5623000000005</v>
      </c>
      <c r="J40" s="46">
        <f t="shared" si="4"/>
        <v>16275.664745999999</v>
      </c>
      <c r="K40" s="46">
        <f t="shared" si="0"/>
        <v>24909.19</v>
      </c>
    </row>
    <row r="41" spans="1:13" x14ac:dyDescent="0.2">
      <c r="A41" s="101">
        <v>19</v>
      </c>
      <c r="B41" s="102" t="s">
        <v>678</v>
      </c>
      <c r="C41" s="40" t="s">
        <v>1024</v>
      </c>
      <c r="D41" s="41">
        <f>D42/$D$51</f>
        <v>7.4679126546445772E-4</v>
      </c>
      <c r="E41" s="43"/>
      <c r="F41" s="43"/>
      <c r="G41" s="43"/>
      <c r="H41" s="41">
        <v>0.15909999999999999</v>
      </c>
      <c r="I41" s="43"/>
      <c r="J41" s="43">
        <f>1-H41</f>
        <v>0.84089999999999998</v>
      </c>
      <c r="K41" s="43">
        <f t="shared" si="0"/>
        <v>1</v>
      </c>
    </row>
    <row r="42" spans="1:13" x14ac:dyDescent="0.2">
      <c r="A42" s="101"/>
      <c r="B42" s="102"/>
      <c r="C42" s="44" t="s">
        <v>1025</v>
      </c>
      <c r="D42" s="45">
        <f>'PLANILHA SINTÉTICA - Alterada'!I372</f>
        <v>1226.1399999999999</v>
      </c>
      <c r="E42" s="46"/>
      <c r="F42" s="46"/>
      <c r="G42" s="46"/>
      <c r="H42" s="46">
        <f>H41*$D$42</f>
        <v>195.07887399999996</v>
      </c>
      <c r="I42" s="46"/>
      <c r="J42" s="46">
        <f>J41*$D$42</f>
        <v>1031.0611259999998</v>
      </c>
      <c r="K42" s="46">
        <f t="shared" si="0"/>
        <v>1226.1399999999999</v>
      </c>
    </row>
    <row r="43" spans="1:13" x14ac:dyDescent="0.2">
      <c r="A43" s="101">
        <v>20</v>
      </c>
      <c r="B43" s="102" t="s">
        <v>683</v>
      </c>
      <c r="C43" s="40" t="s">
        <v>1024</v>
      </c>
      <c r="D43" s="41">
        <f>D44/$D$51</f>
        <v>1.1997744290104903E-2</v>
      </c>
      <c r="E43" s="41">
        <v>3.6299999999999999E-2</v>
      </c>
      <c r="F43" s="41">
        <v>3.6299999999999999E-2</v>
      </c>
      <c r="G43" s="41">
        <v>3.6299999999999999E-2</v>
      </c>
      <c r="H43" s="41"/>
      <c r="I43" s="41"/>
      <c r="J43" s="41">
        <f>1-E43-F43-G43</f>
        <v>0.8911</v>
      </c>
      <c r="K43" s="43">
        <f t="shared" si="0"/>
        <v>1</v>
      </c>
    </row>
    <row r="44" spans="1:13" ht="27" customHeight="1" x14ac:dyDescent="0.2">
      <c r="A44" s="101"/>
      <c r="B44" s="102"/>
      <c r="C44" s="44" t="s">
        <v>1025</v>
      </c>
      <c r="D44" s="45">
        <f>'PLANILHA SINTÉTICA - Alterada'!I375</f>
        <v>19698.830000000002</v>
      </c>
      <c r="E44" s="46">
        <f t="shared" ref="E44:J44" si="5">E43*$D$44</f>
        <v>715.06752900000004</v>
      </c>
      <c r="F44" s="46">
        <f t="shared" si="5"/>
        <v>715.06752900000004</v>
      </c>
      <c r="G44" s="46">
        <f t="shared" si="5"/>
        <v>715.06752900000004</v>
      </c>
      <c r="H44" s="46"/>
      <c r="I44" s="46"/>
      <c r="J44" s="46">
        <f t="shared" si="5"/>
        <v>17553.627413000002</v>
      </c>
      <c r="K44" s="46">
        <f t="shared" si="0"/>
        <v>19698.830000000002</v>
      </c>
    </row>
    <row r="45" spans="1:13" x14ac:dyDescent="0.2">
      <c r="A45" s="101">
        <v>21</v>
      </c>
      <c r="B45" s="102" t="s">
        <v>705</v>
      </c>
      <c r="C45" s="40" t="s">
        <v>1024</v>
      </c>
      <c r="D45" s="41">
        <f>D46/$D$51</f>
        <v>8.6406186867256495E-3</v>
      </c>
      <c r="E45" s="43"/>
      <c r="F45" s="43"/>
      <c r="G45" s="43"/>
      <c r="H45" s="43"/>
      <c r="I45" s="41"/>
      <c r="J45" s="41">
        <v>1</v>
      </c>
      <c r="K45" s="43">
        <f t="shared" si="0"/>
        <v>1</v>
      </c>
    </row>
    <row r="46" spans="1:13" x14ac:dyDescent="0.2">
      <c r="A46" s="101"/>
      <c r="B46" s="102"/>
      <c r="C46" s="44" t="s">
        <v>1025</v>
      </c>
      <c r="D46" s="45">
        <f>'PLANILHA SINTÉTICA - Alterada'!I386</f>
        <v>14186.84</v>
      </c>
      <c r="E46" s="46"/>
      <c r="F46" s="46"/>
      <c r="G46" s="46"/>
      <c r="H46" s="46"/>
      <c r="I46" s="46"/>
      <c r="J46" s="46">
        <f>J45*$D$46</f>
        <v>14186.84</v>
      </c>
      <c r="K46" s="46">
        <f t="shared" si="0"/>
        <v>14186.84</v>
      </c>
    </row>
    <row r="47" spans="1:13" x14ac:dyDescent="0.2">
      <c r="A47" s="101">
        <v>22</v>
      </c>
      <c r="B47" s="102" t="s">
        <v>714</v>
      </c>
      <c r="C47" s="40" t="s">
        <v>1024</v>
      </c>
      <c r="D47" s="41">
        <f>D48/$D$51</f>
        <v>2.0454140984182867E-3</v>
      </c>
      <c r="E47" s="43"/>
      <c r="F47" s="43"/>
      <c r="G47" s="43"/>
      <c r="H47" s="43"/>
      <c r="I47" s="43"/>
      <c r="J47" s="43">
        <v>1</v>
      </c>
      <c r="K47" s="43">
        <f t="shared" si="0"/>
        <v>1</v>
      </c>
    </row>
    <row r="48" spans="1:13" x14ac:dyDescent="0.2">
      <c r="A48" s="101"/>
      <c r="B48" s="102"/>
      <c r="C48" s="44" t="s">
        <v>1025</v>
      </c>
      <c r="D48" s="45">
        <f>'PLANILHA SINTÉTICA - Alterada'!I391</f>
        <v>3358.32</v>
      </c>
      <c r="E48" s="46"/>
      <c r="F48" s="46"/>
      <c r="G48" s="46"/>
      <c r="H48" s="46"/>
      <c r="I48" s="46"/>
      <c r="J48" s="46">
        <f>J47*$D$48</f>
        <v>3358.32</v>
      </c>
      <c r="K48" s="46">
        <f t="shared" si="0"/>
        <v>3358.32</v>
      </c>
    </row>
    <row r="49" spans="1:11" x14ac:dyDescent="0.2">
      <c r="A49" s="78"/>
      <c r="B49" s="79"/>
      <c r="C49" s="44"/>
      <c r="D49" s="45"/>
      <c r="E49" s="46"/>
      <c r="F49" s="46"/>
      <c r="G49" s="46"/>
      <c r="H49" s="46"/>
      <c r="I49" s="46"/>
      <c r="J49" s="46"/>
      <c r="K49" s="46"/>
    </row>
    <row r="50" spans="1:11" x14ac:dyDescent="0.2">
      <c r="A50" s="101"/>
      <c r="B50" s="102" t="s">
        <v>1027</v>
      </c>
      <c r="C50" s="40" t="s">
        <v>1024</v>
      </c>
      <c r="D50" s="43">
        <f>SUM(D47,D45,D43,D41,D39,D37,D35,D33,D31,D29,D27,D25,D23,D21,D19,D17,D15,D13,D11,D9,D7,D5)</f>
        <v>0.99999999999999989</v>
      </c>
      <c r="E50" s="41">
        <v>0.10564950692615556</v>
      </c>
      <c r="F50" s="41">
        <v>0.13271622461499505</v>
      </c>
      <c r="G50" s="41">
        <v>3.9444952282883514E-2</v>
      </c>
      <c r="H50" s="41">
        <v>0.12187341600878679</v>
      </c>
      <c r="I50" s="41">
        <v>0.11338327461621214</v>
      </c>
      <c r="J50" s="41">
        <v>9.2756781541190811E-2</v>
      </c>
      <c r="K50" s="43">
        <f>SUM(E50:J50)</f>
        <v>0.60582415599022388</v>
      </c>
    </row>
    <row r="51" spans="1:11" x14ac:dyDescent="0.2">
      <c r="A51" s="101"/>
      <c r="B51" s="102"/>
      <c r="C51" s="44" t="s">
        <v>1025</v>
      </c>
      <c r="D51" s="45">
        <f>SUM(D48,D46,D44,D42,D40,D38,D36,D34,D32,D30,D28,D26,D24,D22,D20,D18,D16,D14,D12,D10,D8,D6)</f>
        <v>1641877.8</v>
      </c>
      <c r="E51" s="45">
        <f>SUM(E48,E46,E44,E42,E40,E38,E36,E34,E32,E30,E28,E26,E24,E22,E20,E18,E16,E14,E12,E10,E8,E6)</f>
        <v>259907.43149856001</v>
      </c>
      <c r="F51" s="45">
        <f>SUM(F48,F46,F44,F42,F40,F38,F36,F34,F32,F30,F28,F26,F24,F22,F20,F18,F16,F14,F12,F10,F8,F6)</f>
        <v>256401.52152899999</v>
      </c>
      <c r="G51" s="45">
        <f t="shared" ref="G51:J51" si="6">SUM(G48,G46,G44,G42,G40,G38,G36,G34,G32,G30,G28,G26,G24,G22,G20,G18,G16,G14,G12,G10,G8,G6)</f>
        <v>318954.795529</v>
      </c>
      <c r="H51" s="45">
        <f t="shared" si="6"/>
        <v>392478.60895244003</v>
      </c>
      <c r="I51" s="45">
        <f t="shared" si="6"/>
        <v>231252.99163200002</v>
      </c>
      <c r="J51" s="45">
        <f t="shared" si="6"/>
        <v>182882.45085899998</v>
      </c>
      <c r="K51" s="46">
        <f>SUM(E51:J51)</f>
        <v>1641877.8</v>
      </c>
    </row>
    <row r="52" spans="1:11" x14ac:dyDescent="0.2">
      <c r="A52" s="101"/>
      <c r="B52" s="102" t="s">
        <v>1023</v>
      </c>
      <c r="C52" s="44" t="s">
        <v>1028</v>
      </c>
      <c r="D52" s="44"/>
      <c r="E52" s="50"/>
      <c r="F52" s="50"/>
      <c r="G52" s="50"/>
      <c r="H52" s="50"/>
      <c r="I52" s="50"/>
      <c r="J52" s="50"/>
      <c r="K52" s="50"/>
    </row>
    <row r="53" spans="1:11" x14ac:dyDescent="0.2">
      <c r="A53" s="101"/>
      <c r="B53" s="102"/>
      <c r="C53" s="44" t="s">
        <v>1029</v>
      </c>
      <c r="D53" s="44"/>
      <c r="E53" s="46">
        <f>E51</f>
        <v>259907.43149856001</v>
      </c>
      <c r="F53" s="46">
        <f>E53+F51</f>
        <v>516308.95302756003</v>
      </c>
      <c r="G53" s="46">
        <f t="shared" ref="G53:J53" si="7">F53+G51</f>
        <v>835263.74855656002</v>
      </c>
      <c r="H53" s="46">
        <f t="shared" si="7"/>
        <v>1227742.357509</v>
      </c>
      <c r="I53" s="46">
        <f t="shared" si="7"/>
        <v>1458995.3491410001</v>
      </c>
      <c r="J53" s="46">
        <f t="shared" si="7"/>
        <v>1641877.8</v>
      </c>
      <c r="K53" s="46"/>
    </row>
    <row r="54" spans="1:11" x14ac:dyDescent="0.2">
      <c r="K54" s="51"/>
    </row>
    <row r="55" spans="1:11" x14ac:dyDescent="0.2">
      <c r="K55" s="51"/>
    </row>
    <row r="56" spans="1:11" x14ac:dyDescent="0.2">
      <c r="B56" s="103" t="s">
        <v>1068</v>
      </c>
      <c r="C56" s="103"/>
      <c r="K56" s="51"/>
    </row>
    <row r="57" spans="1:11" x14ac:dyDescent="0.2">
      <c r="G57" s="104" t="s">
        <v>1030</v>
      </c>
      <c r="H57" s="104"/>
      <c r="I57" s="104"/>
      <c r="J57" s="104"/>
    </row>
    <row r="58" spans="1:11" ht="54.75" customHeight="1" x14ac:dyDescent="0.2">
      <c r="G58" s="100" t="s">
        <v>1012</v>
      </c>
      <c r="H58" s="100"/>
      <c r="I58" s="100"/>
      <c r="J58" s="100"/>
    </row>
  </sheetData>
  <mergeCells count="55">
    <mergeCell ref="A1:G1"/>
    <mergeCell ref="A2:G2"/>
    <mergeCell ref="B3:G3"/>
    <mergeCell ref="I3:K3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G58:J58"/>
    <mergeCell ref="A50:A51"/>
    <mergeCell ref="B50:B51"/>
    <mergeCell ref="A52:A53"/>
    <mergeCell ref="B52:B53"/>
    <mergeCell ref="B56:C56"/>
    <mergeCell ref="G57:J57"/>
  </mergeCells>
  <printOptions horizontalCentered="1"/>
  <pageMargins left="0.51181102362204722" right="0.51181102362204722" top="1.1811023622047245" bottom="0.78740157480314965" header="0.31496062992125984" footer="0.31496062992125984"/>
  <pageSetup paperSize="9" scale="51" fitToWidth="0" orientation="landscape" r:id="rId1"/>
  <headerFooter>
    <oddHeader>&amp;L&amp;G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4" workbookViewId="0">
      <selection activeCell="L17" sqref="L17"/>
    </sheetView>
  </sheetViews>
  <sheetFormatPr defaultRowHeight="14.25" x14ac:dyDescent="0.2"/>
  <cols>
    <col min="2" max="2" width="27" customWidth="1"/>
    <col min="5" max="5" width="21.875" customWidth="1"/>
    <col min="6" max="8" width="10.125" customWidth="1"/>
  </cols>
  <sheetData>
    <row r="1" spans="1:9" x14ac:dyDescent="0.2">
      <c r="A1" s="111" t="str">
        <f>'PLANILHA SINTÉTICA - Alterada'!A5:D5</f>
        <v>Obra</v>
      </c>
      <c r="B1" s="111"/>
      <c r="C1" s="111"/>
      <c r="D1" s="111"/>
      <c r="E1" s="111"/>
      <c r="F1" s="111"/>
      <c r="G1" s="111"/>
      <c r="H1" s="111"/>
    </row>
    <row r="2" spans="1:9" x14ac:dyDescent="0.2">
      <c r="A2" s="111" t="str">
        <f>'PLANILHA SINTÉTICA - Alterada'!A6:D6</f>
        <v>CONSTRUÇÃO DA NOVA SEDE DA CÂMARA MUNICIPAL DE ITAPEVA - MG</v>
      </c>
      <c r="B2" s="111"/>
      <c r="C2" s="111"/>
      <c r="D2" s="111"/>
      <c r="E2" s="111"/>
      <c r="F2" s="112"/>
      <c r="G2" s="112"/>
      <c r="H2" s="112"/>
      <c r="I2" s="112"/>
    </row>
    <row r="3" spans="1:9" x14ac:dyDescent="0.2">
      <c r="A3" s="13"/>
      <c r="B3" s="14"/>
      <c r="C3" s="14"/>
      <c r="D3" s="14"/>
      <c r="E3" s="14"/>
      <c r="F3" s="15"/>
      <c r="G3" s="15"/>
      <c r="H3" s="15"/>
    </row>
    <row r="4" spans="1:9" x14ac:dyDescent="0.2">
      <c r="A4" s="16" t="s">
        <v>982</v>
      </c>
      <c r="B4" s="13"/>
      <c r="C4" s="17"/>
      <c r="D4" s="13"/>
      <c r="E4" s="18"/>
      <c r="F4" s="18"/>
      <c r="G4" s="18"/>
      <c r="H4" s="13"/>
    </row>
    <row r="5" spans="1:9" x14ac:dyDescent="0.2">
      <c r="A5" s="16"/>
      <c r="B5" s="13"/>
      <c r="C5" s="17"/>
      <c r="D5" s="13"/>
      <c r="E5" s="18"/>
      <c r="F5" s="19"/>
      <c r="G5" s="19"/>
      <c r="H5" s="19"/>
    </row>
    <row r="6" spans="1:9" x14ac:dyDescent="0.2">
      <c r="A6" s="110" t="s">
        <v>983</v>
      </c>
      <c r="B6" s="110"/>
      <c r="C6" s="110"/>
      <c r="D6" s="110"/>
      <c r="E6" s="20"/>
      <c r="F6" s="113" t="s">
        <v>984</v>
      </c>
      <c r="G6" s="113"/>
      <c r="H6" s="113"/>
    </row>
    <row r="7" spans="1:9" x14ac:dyDescent="0.2">
      <c r="A7" s="110" t="s">
        <v>985</v>
      </c>
      <c r="B7" s="110"/>
      <c r="C7" s="21" t="s">
        <v>986</v>
      </c>
      <c r="D7" s="22" t="s">
        <v>987</v>
      </c>
      <c r="E7" s="20"/>
      <c r="F7" s="23" t="s">
        <v>988</v>
      </c>
      <c r="G7" s="23" t="s">
        <v>989</v>
      </c>
      <c r="H7" s="23" t="s">
        <v>990</v>
      </c>
    </row>
    <row r="8" spans="1:9" x14ac:dyDescent="0.2">
      <c r="A8" s="114" t="s">
        <v>991</v>
      </c>
      <c r="B8" s="114"/>
      <c r="C8" s="24" t="s">
        <v>992</v>
      </c>
      <c r="D8" s="25">
        <v>0.05</v>
      </c>
      <c r="E8" s="18"/>
      <c r="F8" s="26">
        <v>0.03</v>
      </c>
      <c r="G8" s="26">
        <v>0.04</v>
      </c>
      <c r="H8" s="26">
        <v>5.5E-2</v>
      </c>
    </row>
    <row r="9" spans="1:9" x14ac:dyDescent="0.2">
      <c r="A9" s="114" t="s">
        <v>993</v>
      </c>
      <c r="B9" s="114"/>
      <c r="C9" s="24" t="s">
        <v>994</v>
      </c>
      <c r="D9" s="25">
        <v>8.9999999999999993E-3</v>
      </c>
      <c r="E9" s="18"/>
      <c r="F9" s="26">
        <v>8.0000000000000002E-3</v>
      </c>
      <c r="G9" s="26">
        <v>8.0000000000000002E-3</v>
      </c>
      <c r="H9" s="26">
        <v>0.01</v>
      </c>
    </row>
    <row r="10" spans="1:9" x14ac:dyDescent="0.2">
      <c r="A10" s="114" t="s">
        <v>995</v>
      </c>
      <c r="B10" s="114"/>
      <c r="C10" s="24" t="s">
        <v>996</v>
      </c>
      <c r="D10" s="25">
        <v>9.7000000000000003E-3</v>
      </c>
      <c r="E10" s="18"/>
      <c r="F10" s="26">
        <v>9.7000000000000003E-3</v>
      </c>
      <c r="G10" s="26">
        <v>1.2699999999999999E-2</v>
      </c>
      <c r="H10" s="26">
        <v>1.2699999999999999E-2</v>
      </c>
    </row>
    <row r="11" spans="1:9" x14ac:dyDescent="0.2">
      <c r="A11" s="114" t="s">
        <v>997</v>
      </c>
      <c r="B11" s="114"/>
      <c r="C11" s="24" t="s">
        <v>998</v>
      </c>
      <c r="D11" s="25">
        <v>6.0000000000000001E-3</v>
      </c>
      <c r="E11" s="18"/>
      <c r="F11" s="26">
        <v>5.8999999999999999E-3</v>
      </c>
      <c r="G11" s="26">
        <v>1.23E-2</v>
      </c>
      <c r="H11" s="26">
        <v>1.3899999999999999E-2</v>
      </c>
    </row>
    <row r="12" spans="1:9" x14ac:dyDescent="0.2">
      <c r="A12" s="114" t="s">
        <v>999</v>
      </c>
      <c r="B12" s="114"/>
      <c r="C12" s="24" t="s">
        <v>1000</v>
      </c>
      <c r="D12" s="25">
        <v>6.9599999999999995E-2</v>
      </c>
      <c r="E12" s="18"/>
      <c r="F12" s="26">
        <v>6.1600000000000002E-2</v>
      </c>
      <c r="G12" s="26">
        <v>7.400000000000001E-2</v>
      </c>
      <c r="H12" s="26">
        <v>8.9600000000000013E-2</v>
      </c>
    </row>
    <row r="13" spans="1:9" x14ac:dyDescent="0.2">
      <c r="A13" s="119" t="s">
        <v>1001</v>
      </c>
      <c r="B13" s="24" t="s">
        <v>1002</v>
      </c>
      <c r="C13" s="24" t="s">
        <v>1003</v>
      </c>
      <c r="D13" s="25">
        <v>3.6499999999999998E-2</v>
      </c>
      <c r="E13" s="18"/>
      <c r="F13" s="115">
        <v>3.6499999999999998E-2</v>
      </c>
      <c r="G13" s="115">
        <v>5.7500000000000002E-2</v>
      </c>
      <c r="H13" s="115">
        <v>6.6500000000000004E-2</v>
      </c>
    </row>
    <row r="14" spans="1:9" x14ac:dyDescent="0.2">
      <c r="A14" s="120"/>
      <c r="B14" s="24" t="s">
        <v>1004</v>
      </c>
      <c r="C14" s="24" t="s">
        <v>1005</v>
      </c>
      <c r="D14" s="25">
        <v>0.02</v>
      </c>
      <c r="E14" s="18"/>
      <c r="F14" s="115"/>
      <c r="G14" s="115"/>
      <c r="H14" s="115"/>
    </row>
    <row r="15" spans="1:9" x14ac:dyDescent="0.2">
      <c r="A15" s="116" t="s">
        <v>1006</v>
      </c>
      <c r="B15" s="116"/>
      <c r="C15" s="21"/>
      <c r="D15" s="27">
        <f>TRUNC((((1+D8+D9+D10)*(1+D11)*(1+D12))/(1-D13-D14))-1,4)</f>
        <v>0.21879999999999999</v>
      </c>
      <c r="E15" s="20"/>
      <c r="F15" s="20"/>
      <c r="G15" s="20"/>
      <c r="H15" s="28"/>
    </row>
    <row r="16" spans="1:9" x14ac:dyDescent="0.2">
      <c r="A16" s="29" t="s">
        <v>1007</v>
      </c>
      <c r="B16" s="17"/>
      <c r="C16" s="17"/>
      <c r="D16" s="13"/>
      <c r="E16" s="18"/>
      <c r="F16" s="18"/>
      <c r="G16" s="18"/>
      <c r="H16" s="13"/>
    </row>
    <row r="17" spans="1:8" x14ac:dyDescent="0.2">
      <c r="A17" s="13"/>
      <c r="B17" s="17"/>
      <c r="C17" s="17"/>
      <c r="D17" s="13"/>
      <c r="E17" s="18"/>
      <c r="F17" s="18"/>
      <c r="G17" s="18"/>
      <c r="H17" s="13"/>
    </row>
    <row r="18" spans="1:8" x14ac:dyDescent="0.2">
      <c r="A18" s="30" t="s">
        <v>1008</v>
      </c>
      <c r="B18" s="31" t="s">
        <v>1009</v>
      </c>
      <c r="C18" s="17">
        <v>-1</v>
      </c>
      <c r="D18" s="13"/>
      <c r="E18" s="18"/>
      <c r="F18" s="13"/>
      <c r="G18" s="13"/>
      <c r="H18" s="13"/>
    </row>
    <row r="19" spans="1:8" ht="14.25" customHeight="1" x14ac:dyDescent="0.2">
      <c r="A19" s="29"/>
      <c r="B19" s="32" t="s">
        <v>1010</v>
      </c>
      <c r="C19" s="17"/>
      <c r="D19" s="13"/>
      <c r="E19" s="18"/>
      <c r="F19" s="33"/>
      <c r="G19" s="33"/>
      <c r="H19" s="33"/>
    </row>
    <row r="20" spans="1:8" x14ac:dyDescent="0.2">
      <c r="A20" s="29"/>
      <c r="B20" s="32"/>
      <c r="C20" s="17"/>
      <c r="D20" s="13"/>
      <c r="E20" s="117" t="s">
        <v>1011</v>
      </c>
      <c r="F20" s="117"/>
      <c r="G20" s="33"/>
      <c r="H20" s="33"/>
    </row>
    <row r="21" spans="1:8" x14ac:dyDescent="0.2">
      <c r="A21" s="29" t="s">
        <v>1031</v>
      </c>
      <c r="C21" s="17"/>
      <c r="D21" s="13"/>
      <c r="E21" s="118" t="s">
        <v>1012</v>
      </c>
      <c r="F21" s="118"/>
      <c r="G21" s="33"/>
      <c r="H21" s="33"/>
    </row>
    <row r="22" spans="1:8" x14ac:dyDescent="0.2">
      <c r="E22" s="118"/>
      <c r="F22" s="118"/>
      <c r="G22" s="33"/>
      <c r="H22" s="33"/>
    </row>
    <row r="23" spans="1:8" x14ac:dyDescent="0.2">
      <c r="E23" s="118"/>
      <c r="F23" s="118"/>
    </row>
    <row r="24" spans="1:8" x14ac:dyDescent="0.2">
      <c r="E24" s="118"/>
      <c r="F24" s="118"/>
    </row>
  </sheetData>
  <mergeCells count="18">
    <mergeCell ref="G13:G14"/>
    <mergeCell ref="H13:H14"/>
    <mergeCell ref="A15:B15"/>
    <mergeCell ref="E20:F20"/>
    <mergeCell ref="E21:F24"/>
    <mergeCell ref="A13:A14"/>
    <mergeCell ref="F13:F14"/>
    <mergeCell ref="A8:B8"/>
    <mergeCell ref="A9:B9"/>
    <mergeCell ref="A10:B10"/>
    <mergeCell ref="A11:B11"/>
    <mergeCell ref="A12:B12"/>
    <mergeCell ref="A7:B7"/>
    <mergeCell ref="A1:H1"/>
    <mergeCell ref="A2:E2"/>
    <mergeCell ref="F2:I2"/>
    <mergeCell ref="A6:D6"/>
    <mergeCell ref="F6:H6"/>
  </mergeCells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SINTÉTICA - Alterada</vt:lpstr>
      <vt:lpstr>CRONOGRAMA - Alterada</vt:lpstr>
      <vt:lpstr>BDI</vt:lpstr>
      <vt:lpstr>'PLANILHA SINTÉTICA - Alterada'!Area_de_impressao</vt:lpstr>
      <vt:lpstr>'PLANILHA SINTÉTICA - Alterada'!Titulos_de_impressao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Nivaldo</cp:lastModifiedBy>
  <cp:revision>0</cp:revision>
  <cp:lastPrinted>2022-04-08T12:10:27Z</cp:lastPrinted>
  <dcterms:created xsi:type="dcterms:W3CDTF">2021-11-02T17:25:23Z</dcterms:created>
  <dcterms:modified xsi:type="dcterms:W3CDTF">2022-04-08T12:11:49Z</dcterms:modified>
</cp:coreProperties>
</file>